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8784"/>
  </bookViews>
  <sheets>
    <sheet name="Instrucciones" sheetId="4" r:id="rId1"/>
    <sheet name="Asignaciones" sheetId="1" r:id="rId2"/>
    <sheet name="Balanza de 6" sheetId="2" r:id="rId3"/>
  </sheets>
  <definedNames>
    <definedName name="Pop_Units">Asignaciones!$B$5:$H$5</definedName>
    <definedName name="_xlnm.Print_Area" localSheetId="1">Asignaciones!$B$4:$T$79</definedName>
    <definedName name="_xlnm.Print_Titles" localSheetId="1">Asignaciones!$5:$5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" i="2" l="1"/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P19" i="2" s="1"/>
  <c r="H14" i="2"/>
  <c r="H13" i="2"/>
  <c r="H12" i="2"/>
  <c r="H11" i="2"/>
  <c r="H9" i="2"/>
  <c r="Q2" i="1" s="1"/>
  <c r="P8" i="2"/>
  <c r="P23" i="2" l="1"/>
  <c r="P27" i="2"/>
  <c r="P17" i="2"/>
  <c r="P22" i="2"/>
  <c r="P16" i="2"/>
  <c r="P21" i="2"/>
  <c r="P18" i="2"/>
  <c r="P26" i="2"/>
  <c r="P25" i="2"/>
  <c r="P12" i="2"/>
  <c r="P14" i="2"/>
  <c r="P13" i="2"/>
  <c r="H10" i="2"/>
  <c r="P11" i="2"/>
  <c r="R27" i="2"/>
  <c r="R26" i="2"/>
  <c r="R25" i="2"/>
  <c r="R23" i="2"/>
  <c r="R22" i="2"/>
  <c r="R21" i="2"/>
  <c r="R19" i="2"/>
  <c r="R18" i="2"/>
  <c r="R17" i="2"/>
  <c r="R16" i="2"/>
  <c r="P10" i="2" l="1"/>
  <c r="R2" i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G9" i="2"/>
  <c r="N2" i="1" s="1"/>
  <c r="F9" i="2"/>
  <c r="K2" i="1" s="1"/>
  <c r="E9" i="2"/>
  <c r="H2" i="1" s="1"/>
  <c r="D9" i="2"/>
  <c r="E2" i="1" s="1"/>
  <c r="C27" i="2"/>
  <c r="I27" i="2" s="1"/>
  <c r="C26" i="2"/>
  <c r="I26" i="2" s="1"/>
  <c r="C25" i="2"/>
  <c r="I25" i="2" s="1"/>
  <c r="C24" i="2"/>
  <c r="C23" i="2"/>
  <c r="I23" i="2" s="1"/>
  <c r="C22" i="2"/>
  <c r="I22" i="2" s="1"/>
  <c r="C21" i="2"/>
  <c r="I21" i="2" s="1"/>
  <c r="C20" i="2"/>
  <c r="C19" i="2"/>
  <c r="I19" i="2" s="1"/>
  <c r="C18" i="2"/>
  <c r="I18" i="2" s="1"/>
  <c r="C17" i="2"/>
  <c r="I17" i="2" s="1"/>
  <c r="C16" i="2"/>
  <c r="C15" i="2"/>
  <c r="I15" i="2" s="1"/>
  <c r="C14" i="2"/>
  <c r="I14" i="2" s="1"/>
  <c r="C13" i="2"/>
  <c r="I13" i="2" s="1"/>
  <c r="C12" i="2"/>
  <c r="C11" i="2"/>
  <c r="I11" i="2" s="1"/>
  <c r="C9" i="2"/>
  <c r="I9" i="2" l="1"/>
  <c r="I12" i="2"/>
  <c r="I16" i="2"/>
  <c r="I20" i="2"/>
  <c r="I24" i="2"/>
  <c r="N16" i="2"/>
  <c r="L18" i="2"/>
  <c r="M17" i="2"/>
  <c r="K16" i="2"/>
  <c r="L19" i="2"/>
  <c r="M18" i="2"/>
  <c r="N17" i="2"/>
  <c r="O16" i="2"/>
  <c r="K17" i="2"/>
  <c r="L16" i="2"/>
  <c r="M19" i="2"/>
  <c r="N18" i="2"/>
  <c r="O17" i="2"/>
  <c r="K18" i="2"/>
  <c r="L17" i="2"/>
  <c r="M16" i="2"/>
  <c r="N19" i="2"/>
  <c r="O18" i="2"/>
  <c r="K19" i="2"/>
  <c r="O19" i="2"/>
  <c r="K13" i="2"/>
  <c r="N11" i="2"/>
  <c r="M13" i="2"/>
  <c r="N12" i="2"/>
  <c r="L11" i="2"/>
  <c r="O13" i="2"/>
  <c r="K14" i="2"/>
  <c r="O14" i="2"/>
  <c r="K11" i="2"/>
  <c r="M11" i="2"/>
  <c r="N13" i="2"/>
  <c r="O11" i="2"/>
  <c r="L12" i="2"/>
  <c r="M14" i="2"/>
  <c r="L13" i="2"/>
  <c r="K12" i="2"/>
  <c r="L14" i="2"/>
  <c r="M12" i="2"/>
  <c r="N14" i="2"/>
  <c r="O12" i="2"/>
  <c r="N27" i="2"/>
  <c r="M27" i="2"/>
  <c r="L27" i="2"/>
  <c r="K27" i="2"/>
  <c r="K26" i="2"/>
  <c r="N26" i="2"/>
  <c r="M26" i="2"/>
  <c r="L26" i="2"/>
  <c r="L25" i="2"/>
  <c r="N25" i="2"/>
  <c r="M25" i="2"/>
  <c r="K25" i="2"/>
  <c r="K23" i="2"/>
  <c r="N23" i="2"/>
  <c r="M23" i="2"/>
  <c r="L23" i="2"/>
  <c r="L22" i="2"/>
  <c r="N22" i="2"/>
  <c r="M22" i="2"/>
  <c r="K22" i="2"/>
  <c r="M21" i="2"/>
  <c r="N21" i="2"/>
  <c r="L21" i="2"/>
  <c r="K21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J9" i="2" s="1"/>
  <c r="H1" i="2" s="1"/>
  <c r="R14" i="2" l="1"/>
  <c r="R13" i="2"/>
  <c r="R12" i="2"/>
  <c r="R11" i="2"/>
  <c r="Q26" i="2"/>
  <c r="O23" i="2"/>
  <c r="Q16" i="2"/>
  <c r="Q23" i="2"/>
  <c r="O26" i="2"/>
  <c r="O21" i="2"/>
  <c r="O27" i="2"/>
  <c r="O22" i="2"/>
  <c r="O25" i="2"/>
  <c r="Q11" i="2"/>
  <c r="Q17" i="2"/>
  <c r="Q18" i="2"/>
  <c r="Q21" i="2"/>
  <c r="Q27" i="2"/>
  <c r="Q19" i="2"/>
  <c r="Q22" i="2"/>
  <c r="Q25" i="2"/>
  <c r="O8" i="2"/>
  <c r="N8" i="2"/>
  <c r="L8" i="2"/>
  <c r="K8" i="2"/>
  <c r="Q13" i="2" l="1"/>
  <c r="Q14" i="2"/>
  <c r="Q12" i="2"/>
  <c r="D10" i="2"/>
  <c r="L10" i="2" s="1"/>
  <c r="E10" i="2"/>
  <c r="C10" i="2"/>
  <c r="F10" i="2"/>
  <c r="G10" i="2"/>
  <c r="B2" i="1"/>
  <c r="N10" i="2" l="1"/>
  <c r="L2" i="1"/>
  <c r="M10" i="2"/>
  <c r="I2" i="1"/>
  <c r="O10" i="2"/>
  <c r="O2" i="1"/>
  <c r="J10" i="2"/>
  <c r="R10" i="2" s="1"/>
  <c r="K10" i="2"/>
  <c r="C2" i="1" l="1"/>
  <c r="F2" i="1"/>
</calcChain>
</file>

<file path=xl/sharedStrings.xml><?xml version="1.0" encoding="utf-8"?>
<sst xmlns="http://schemas.openxmlformats.org/spreadsheetml/2006/main" count="85" uniqueCount="57">
  <si>
    <t>Total</t>
  </si>
  <si>
    <t>Hisp</t>
  </si>
  <si>
    <t>Latino</t>
  </si>
  <si>
    <t>Filipino</t>
  </si>
  <si>
    <t>D2:</t>
  </si>
  <si>
    <t>D1:</t>
  </si>
  <si>
    <t>D3:</t>
  </si>
  <si>
    <t>D4: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</si>
  <si>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</si>
  <si>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</si>
  <si>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</si>
  <si>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</si>
  <si>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</si>
  <si>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</si>
  <si>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</si>
  <si>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</si>
  <si>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</si>
  <si>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</si>
  <si>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Al entregar:</t>
  </si>
  <si>
    <t>amarillas</t>
  </si>
  <si>
    <t>Distrito</t>
  </si>
  <si>
    <t>Unid</t>
  </si>
  <si>
    <t>Población total</t>
  </si>
  <si>
    <t>Población Ciudadana en Edad Electoral (PCEE)</t>
  </si>
  <si>
    <t>Referencia: Población total &amp; deviación de la ideal por distrito</t>
  </si>
  <si>
    <t>Pob</t>
  </si>
  <si>
    <t>Blanco</t>
  </si>
  <si>
    <t>Negro</t>
  </si>
  <si>
    <t>Asiático</t>
  </si>
  <si>
    <t>PCEE</t>
  </si>
  <si>
    <t>Fil.</t>
  </si>
  <si>
    <t>Totales por distrito</t>
  </si>
  <si>
    <t>Población ideal:</t>
  </si>
  <si>
    <t>Entre su nombre aquí</t>
  </si>
  <si>
    <t>Grupo</t>
  </si>
  <si>
    <t>Categoria</t>
  </si>
  <si>
    <t>Pob. Tot.</t>
  </si>
  <si>
    <t>Deviación en personas</t>
  </si>
  <si>
    <t>Latinos</t>
  </si>
  <si>
    <t>Blancos</t>
  </si>
  <si>
    <t>Negros</t>
  </si>
  <si>
    <t>PCEE Total</t>
  </si>
  <si>
    <t>Reg. Total</t>
  </si>
  <si>
    <t>Vot. Total</t>
  </si>
  <si>
    <t>Contados</t>
  </si>
  <si>
    <t>Porcentajes</t>
  </si>
  <si>
    <t>Sin designación</t>
  </si>
  <si>
    <t>Comentarios sobre esta opción</t>
  </si>
  <si>
    <t>Este mapa tiene razón porque…</t>
  </si>
  <si>
    <t>D5:</t>
  </si>
  <si>
    <t>PCEVotantes Registrados (Nov. ’16)</t>
  </si>
  <si>
    <t>Votantes Activos (Nov. ’16)</t>
  </si>
  <si>
    <t xml:space="preserve">2) En las hojas de designación, apunta el letra del distrito (1, 2, 3, 4, 5 or 6) en cual quiera poner la Unidad. </t>
  </si>
  <si>
    <t>Cuando termine, envíe por e-mail su lista de designaciones a SimiValley@NDCresearch.com</t>
  </si>
  <si>
    <t>(1-6)</t>
  </si>
  <si>
    <t>D6:</t>
  </si>
  <si>
    <t>Public Participation Kit de la Ciudad de Simi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</si>
</sst>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9" fontId="6" fillId="0" borderId="20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21" xfId="0" applyNumberFormat="1" applyFont="1" applyBorder="1" applyAlignment="1">
      <alignment horizontal="center" wrapText="1"/>
    </xf>
    <xf numFmtId="3" fontId="5" fillId="0" borderId="22" xfId="0" applyNumberFormat="1" applyFont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5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0" fontId="6" fillId="0" borderId="27" xfId="0" quotePrefix="1" applyNumberFormat="1" applyFont="1" applyBorder="1" applyAlignment="1">
      <alignment horizontal="center"/>
    </xf>
    <xf numFmtId="3" fontId="6" fillId="0" borderId="28" xfId="0" quotePrefix="1" applyNumberFormat="1" applyFont="1" applyBorder="1" applyAlignment="1">
      <alignment horizontal="center"/>
    </xf>
    <xf numFmtId="3" fontId="6" fillId="0" borderId="27" xfId="0" quotePrefix="1" applyNumberFormat="1" applyFont="1" applyBorder="1" applyAlignment="1">
      <alignment horizontal="center"/>
    </xf>
    <xf numFmtId="3" fontId="6" fillId="0" borderId="29" xfId="0" quotePrefix="1" applyNumberFormat="1" applyFont="1" applyBorder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right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/>
    </xf>
    <xf numFmtId="3" fontId="6" fillId="0" borderId="27" xfId="0" quotePrefix="1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4" xfId="0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3" fontId="5" fillId="0" borderId="35" xfId="0" applyNumberFormat="1" applyFont="1" applyBorder="1" applyAlignment="1">
      <alignment horizontal="center" wrapText="1"/>
    </xf>
    <xf numFmtId="3" fontId="5" fillId="2" borderId="35" xfId="0" applyNumberFormat="1" applyFont="1" applyFill="1" applyBorder="1" applyAlignment="1" applyProtection="1">
      <alignment horizontal="center"/>
      <protection locked="0"/>
    </xf>
    <xf numFmtId="3" fontId="5" fillId="0" borderId="24" xfId="0" applyNumberFormat="1" applyFont="1" applyBorder="1" applyAlignment="1">
      <alignment horizontal="center"/>
    </xf>
    <xf numFmtId="3" fontId="5" fillId="2" borderId="36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>
      <alignment horizontal="center"/>
    </xf>
    <xf numFmtId="3" fontId="5" fillId="2" borderId="37" xfId="0" applyNumberFormat="1" applyFont="1" applyFill="1" applyBorder="1" applyAlignment="1" applyProtection="1">
      <alignment horizontal="center"/>
      <protection locked="0"/>
    </xf>
    <xf numFmtId="3" fontId="5" fillId="0" borderId="27" xfId="1" quotePrefix="1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3" fontId="5" fillId="0" borderId="38" xfId="1" quotePrefix="1" applyNumberFormat="1" applyFont="1" applyBorder="1" applyAlignment="1">
      <alignment horizontal="center"/>
    </xf>
    <xf numFmtId="3" fontId="5" fillId="0" borderId="24" xfId="1" quotePrefix="1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3" fontId="13" fillId="0" borderId="25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9" fontId="6" fillId="0" borderId="34" xfId="2" applyFont="1" applyBorder="1" applyAlignment="1">
      <alignment horizontal="center" vertical="center"/>
    </xf>
    <xf numFmtId="9" fontId="6" fillId="0" borderId="0" xfId="2" applyFont="1" applyBorder="1" applyAlignment="1">
      <alignment horizontal="center" vertical="center"/>
    </xf>
    <xf numFmtId="9" fontId="6" fillId="0" borderId="27" xfId="2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9" fontId="6" fillId="0" borderId="42" xfId="2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 wrapText="1"/>
    </xf>
    <xf numFmtId="3" fontId="6" fillId="0" borderId="21" xfId="0" applyNumberFormat="1" applyFont="1" applyBorder="1" applyAlignment="1">
      <alignment horizontal="center" wrapText="1"/>
    </xf>
    <xf numFmtId="3" fontId="6" fillId="0" borderId="22" xfId="0" applyNumberFormat="1" applyFont="1" applyBorder="1" applyAlignment="1">
      <alignment horizontal="center" wrapText="1"/>
    </xf>
    <xf numFmtId="0" fontId="8" fillId="4" borderId="28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center"/>
      <protection locked="0"/>
    </xf>
    <xf numFmtId="0" fontId="9" fillId="0" borderId="29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7" sqref="A7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8</v>
      </c>
    </row>
    <row r="3" spans="1:6" x14ac:dyDescent="0.3">
      <c r="A3" s="1" t="s">
        <v>9</v>
      </c>
    </row>
    <row r="4" spans="1:6" x14ac:dyDescent="0.3">
      <c r="A4" s="2" t="s">
        <v>10</v>
      </c>
    </row>
    <row r="5" spans="1:6" x14ac:dyDescent="0.3">
      <c r="A5" s="2" t="s">
        <v>11</v>
      </c>
    </row>
    <row r="6" spans="1:6" x14ac:dyDescent="0.3">
      <c r="A6" s="2" t="s">
        <v>52</v>
      </c>
    </row>
    <row r="7" spans="1:6" x14ac:dyDescent="0.3">
      <c r="B7" s="2" t="s">
        <v>12</v>
      </c>
    </row>
    <row r="8" spans="1:6" x14ac:dyDescent="0.3">
      <c r="B8" s="2" t="s">
        <v>13</v>
      </c>
    </row>
    <row r="9" spans="1:6" x14ac:dyDescent="0.3">
      <c r="B9" s="2" t="s">
        <v>14</v>
      </c>
    </row>
    <row r="11" spans="1:6" x14ac:dyDescent="0.3">
      <c r="A11" s="1" t="s">
        <v>15</v>
      </c>
      <c r="B11" s="2" t="s">
        <v>16</v>
      </c>
    </row>
    <row r="12" spans="1:6" x14ac:dyDescent="0.3">
      <c r="B12" s="2" t="s">
        <v>17</v>
      </c>
      <c r="F12" s="3" t="s">
        <v>19</v>
      </c>
    </row>
    <row r="14" spans="1:6" x14ac:dyDescent="0.3">
      <c r="A14" s="1" t="s">
        <v>18</v>
      </c>
    </row>
    <row r="15" spans="1:6" x14ac:dyDescent="0.3">
      <c r="B15" s="2" t="s">
        <v>53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5.33203125" style="36" bestFit="1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customHeight="1" thickBot="1" x14ac:dyDescent="0.3">
      <c r="A1" s="109" t="s">
        <v>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5" ht="12.6" thickBot="1" x14ac:dyDescent="0.3">
      <c r="A2" s="39" t="s">
        <v>5</v>
      </c>
      <c r="B2" s="37">
        <f>'Balanza de 6'!$C$9</f>
        <v>0</v>
      </c>
      <c r="C2" s="37">
        <f>'Balanza de 6'!$C$10</f>
        <v>-20706.166666666668</v>
      </c>
      <c r="D2" s="39" t="s">
        <v>4</v>
      </c>
      <c r="E2" s="37">
        <f>'Balanza de 6'!$D$9</f>
        <v>0</v>
      </c>
      <c r="F2" s="37">
        <f>'Balanza de 6'!$D$10</f>
        <v>-20706.166666666668</v>
      </c>
      <c r="G2" s="39" t="s">
        <v>6</v>
      </c>
      <c r="H2" s="37">
        <f>'Balanza de 6'!$E$9</f>
        <v>0</v>
      </c>
      <c r="I2" s="37">
        <f>'Balanza de 6'!$E$10</f>
        <v>-20706.166666666668</v>
      </c>
      <c r="J2" s="39" t="s">
        <v>7</v>
      </c>
      <c r="K2" s="37">
        <f>'Balanza de 6'!$F$9</f>
        <v>0</v>
      </c>
      <c r="L2" s="38">
        <f>'Balanza de 6'!$F$10</f>
        <v>-20706.166666666668</v>
      </c>
      <c r="M2" s="39" t="s">
        <v>49</v>
      </c>
      <c r="N2" s="37">
        <f>'Balanza de 6'!$G$9</f>
        <v>0</v>
      </c>
      <c r="O2" s="38">
        <f>'Balanza de 6'!$G$10</f>
        <v>-20706.166666666668</v>
      </c>
      <c r="P2" s="39" t="s">
        <v>55</v>
      </c>
      <c r="Q2" s="37">
        <f>'Balanza de 6'!$H$9</f>
        <v>0</v>
      </c>
      <c r="R2" s="38">
        <f>'Balanza de 6'!$H$10</f>
        <v>-20706.166666666668</v>
      </c>
    </row>
    <row r="3" spans="1:25" ht="12.6" thickBot="1" x14ac:dyDescent="0.3">
      <c r="Q3" s="84"/>
      <c r="R3" s="85"/>
    </row>
    <row r="4" spans="1:25" ht="24.9" customHeight="1" thickBot="1" x14ac:dyDescent="0.3">
      <c r="A4" s="68" t="s">
        <v>20</v>
      </c>
      <c r="B4" s="69" t="s">
        <v>21</v>
      </c>
      <c r="C4" s="103" t="s">
        <v>22</v>
      </c>
      <c r="D4" s="104"/>
      <c r="E4" s="104"/>
      <c r="F4" s="104"/>
      <c r="G4" s="105"/>
      <c r="H4" s="106" t="s">
        <v>23</v>
      </c>
      <c r="I4" s="107"/>
      <c r="J4" s="107"/>
      <c r="K4" s="107"/>
      <c r="L4" s="108"/>
      <c r="M4" s="107" t="s">
        <v>50</v>
      </c>
      <c r="N4" s="107"/>
      <c r="O4" s="107"/>
      <c r="P4" s="107"/>
      <c r="Q4" s="106" t="s">
        <v>51</v>
      </c>
      <c r="R4" s="107"/>
      <c r="S4" s="107"/>
      <c r="T4" s="108"/>
      <c r="U4" s="5"/>
      <c r="V4" s="5"/>
      <c r="W4" s="5"/>
      <c r="X4" s="5"/>
      <c r="Y4" s="5"/>
    </row>
    <row r="5" spans="1:25" s="4" customFormat="1" ht="13.8" thickBot="1" x14ac:dyDescent="0.3">
      <c r="A5" s="70" t="s">
        <v>54</v>
      </c>
      <c r="B5" s="55" t="s">
        <v>25</v>
      </c>
      <c r="C5" s="56" t="s">
        <v>0</v>
      </c>
      <c r="D5" s="57" t="s">
        <v>1</v>
      </c>
      <c r="E5" s="57" t="s">
        <v>26</v>
      </c>
      <c r="F5" s="57" t="s">
        <v>27</v>
      </c>
      <c r="G5" s="58" t="s">
        <v>28</v>
      </c>
      <c r="H5" s="56" t="s">
        <v>29</v>
      </c>
      <c r="I5" s="57" t="s">
        <v>1</v>
      </c>
      <c r="J5" s="57" t="s">
        <v>26</v>
      </c>
      <c r="K5" s="57" t="s">
        <v>27</v>
      </c>
      <c r="L5" s="58" t="s">
        <v>28</v>
      </c>
      <c r="M5" s="57" t="s">
        <v>0</v>
      </c>
      <c r="N5" s="57" t="s">
        <v>2</v>
      </c>
      <c r="O5" s="57" t="s">
        <v>28</v>
      </c>
      <c r="P5" s="57" t="s">
        <v>30</v>
      </c>
      <c r="Q5" s="56" t="s">
        <v>0</v>
      </c>
      <c r="R5" s="57" t="s">
        <v>2</v>
      </c>
      <c r="S5" s="57" t="s">
        <v>28</v>
      </c>
      <c r="T5" s="58" t="s">
        <v>30</v>
      </c>
    </row>
    <row r="6" spans="1:25" x14ac:dyDescent="0.25">
      <c r="A6" s="71"/>
      <c r="B6" s="40">
        <v>1</v>
      </c>
      <c r="C6" s="79">
        <v>790</v>
      </c>
      <c r="D6" s="40">
        <v>117</v>
      </c>
      <c r="E6" s="40">
        <v>440</v>
      </c>
      <c r="F6" s="40">
        <v>13</v>
      </c>
      <c r="G6" s="80">
        <v>205</v>
      </c>
      <c r="H6" s="79">
        <v>484.220663</v>
      </c>
      <c r="I6" s="40">
        <v>30.546875</v>
      </c>
      <c r="J6" s="40">
        <v>316.06694700000003</v>
      </c>
      <c r="K6" s="40">
        <v>0</v>
      </c>
      <c r="L6" s="80">
        <v>137.60683900000001</v>
      </c>
      <c r="M6" s="40">
        <v>506.99999600000001</v>
      </c>
      <c r="N6" s="40">
        <v>54.881182000000003</v>
      </c>
      <c r="O6" s="41">
        <v>60.052779000000001</v>
      </c>
      <c r="P6" s="41">
        <v>392.066035</v>
      </c>
      <c r="Q6" s="83">
        <v>411.829275</v>
      </c>
      <c r="R6" s="41">
        <v>41.312964999999998</v>
      </c>
      <c r="S6" s="41">
        <v>44.283633000000002</v>
      </c>
      <c r="T6" s="72">
        <v>326.23267699999997</v>
      </c>
      <c r="U6" s="5"/>
      <c r="V6" s="5"/>
      <c r="W6" s="5"/>
      <c r="X6" s="5"/>
      <c r="Y6" s="5"/>
    </row>
    <row r="7" spans="1:25" x14ac:dyDescent="0.25">
      <c r="A7" s="73"/>
      <c r="B7" s="40">
        <v>2</v>
      </c>
      <c r="C7" s="79">
        <v>2937</v>
      </c>
      <c r="D7" s="40">
        <v>401</v>
      </c>
      <c r="E7" s="40">
        <v>1821</v>
      </c>
      <c r="F7" s="40">
        <v>85</v>
      </c>
      <c r="G7" s="80">
        <v>583</v>
      </c>
      <c r="H7" s="79">
        <v>1861.2030400000001</v>
      </c>
      <c r="I7" s="40">
        <v>173.35602700000001</v>
      </c>
      <c r="J7" s="40">
        <v>1362.5702659999999</v>
      </c>
      <c r="K7" s="40">
        <v>58.695652000000003</v>
      </c>
      <c r="L7" s="80">
        <v>244.24779000000001</v>
      </c>
      <c r="M7" s="40">
        <v>1699.999916</v>
      </c>
      <c r="N7" s="40">
        <v>219.445593</v>
      </c>
      <c r="O7" s="41">
        <v>162.670965</v>
      </c>
      <c r="P7" s="41">
        <v>1317.883358</v>
      </c>
      <c r="Q7" s="83">
        <v>1388.1761770000001</v>
      </c>
      <c r="R7" s="41">
        <v>167.821945</v>
      </c>
      <c r="S7" s="41">
        <v>122.477628</v>
      </c>
      <c r="T7" s="72">
        <v>1097.876604</v>
      </c>
      <c r="U7" s="5"/>
      <c r="V7" s="5"/>
      <c r="W7" s="5"/>
      <c r="X7" s="5"/>
      <c r="Y7" s="5"/>
    </row>
    <row r="8" spans="1:25" x14ac:dyDescent="0.25">
      <c r="A8" s="73"/>
      <c r="B8" s="40">
        <v>3</v>
      </c>
      <c r="C8" s="79">
        <v>1258</v>
      </c>
      <c r="D8" s="40">
        <v>183</v>
      </c>
      <c r="E8" s="40">
        <v>929</v>
      </c>
      <c r="F8" s="40">
        <v>5</v>
      </c>
      <c r="G8" s="80">
        <v>120</v>
      </c>
      <c r="H8" s="79">
        <v>896.44228899999996</v>
      </c>
      <c r="I8" s="40">
        <v>131.52573699999999</v>
      </c>
      <c r="J8" s="40">
        <v>688.859601</v>
      </c>
      <c r="K8" s="40">
        <v>22.5</v>
      </c>
      <c r="L8" s="80">
        <v>14.556962</v>
      </c>
      <c r="M8" s="40">
        <v>806.00000299999999</v>
      </c>
      <c r="N8" s="40">
        <v>93.574243999999993</v>
      </c>
      <c r="O8" s="41">
        <v>29.938526</v>
      </c>
      <c r="P8" s="41">
        <v>682.48723299999995</v>
      </c>
      <c r="Q8" s="83">
        <v>692.20372299999997</v>
      </c>
      <c r="R8" s="41">
        <v>80.528605999999996</v>
      </c>
      <c r="S8" s="41">
        <v>22.179984000000001</v>
      </c>
      <c r="T8" s="72">
        <v>589.49513300000001</v>
      </c>
      <c r="U8" s="5"/>
      <c r="V8" s="5"/>
      <c r="W8" s="5"/>
      <c r="X8" s="5"/>
      <c r="Y8" s="5"/>
    </row>
    <row r="9" spans="1:25" x14ac:dyDescent="0.25">
      <c r="A9" s="73"/>
      <c r="B9" s="40">
        <v>4</v>
      </c>
      <c r="C9" s="79">
        <v>1034</v>
      </c>
      <c r="D9" s="40">
        <v>176</v>
      </c>
      <c r="E9" s="40">
        <v>747</v>
      </c>
      <c r="F9" s="40">
        <v>17</v>
      </c>
      <c r="G9" s="80">
        <v>79</v>
      </c>
      <c r="H9" s="79">
        <v>754.573666</v>
      </c>
      <c r="I9" s="40">
        <v>122.757355</v>
      </c>
      <c r="J9" s="40">
        <v>550.18128400000001</v>
      </c>
      <c r="K9" s="40">
        <v>63.000002000000002</v>
      </c>
      <c r="L9" s="80">
        <v>9.9683550000000007</v>
      </c>
      <c r="M9" s="40">
        <v>691</v>
      </c>
      <c r="N9" s="40">
        <v>77.511494999999996</v>
      </c>
      <c r="O9" s="41">
        <v>25.604157000000001</v>
      </c>
      <c r="P9" s="41">
        <v>587.88434800000005</v>
      </c>
      <c r="Q9" s="83">
        <v>595.45277899999996</v>
      </c>
      <c r="R9" s="41">
        <v>67.779110000000003</v>
      </c>
      <c r="S9" s="41">
        <v>18.734749000000001</v>
      </c>
      <c r="T9" s="72">
        <v>508.93892</v>
      </c>
      <c r="U9" s="5"/>
      <c r="V9" s="5"/>
      <c r="W9" s="5"/>
      <c r="X9" s="5"/>
      <c r="Y9" s="5"/>
    </row>
    <row r="10" spans="1:25" x14ac:dyDescent="0.25">
      <c r="A10" s="71"/>
      <c r="B10" s="40">
        <v>5</v>
      </c>
      <c r="C10" s="79">
        <v>1084</v>
      </c>
      <c r="D10" s="40">
        <v>139</v>
      </c>
      <c r="E10" s="40">
        <v>824</v>
      </c>
      <c r="F10" s="40">
        <v>9</v>
      </c>
      <c r="G10" s="80">
        <v>96</v>
      </c>
      <c r="H10" s="79">
        <v>781.37503600000002</v>
      </c>
      <c r="I10" s="40">
        <v>39.401043000000001</v>
      </c>
      <c r="J10" s="40">
        <v>663.43767200000002</v>
      </c>
      <c r="K10" s="40">
        <v>0</v>
      </c>
      <c r="L10" s="80">
        <v>74.786325000000005</v>
      </c>
      <c r="M10" s="40">
        <v>567.99999600000001</v>
      </c>
      <c r="N10" s="40">
        <v>62.964461</v>
      </c>
      <c r="O10" s="41">
        <v>12.500997999999999</v>
      </c>
      <c r="P10" s="41">
        <v>492.534537</v>
      </c>
      <c r="Q10" s="83">
        <v>476.55488000000003</v>
      </c>
      <c r="R10" s="41">
        <v>49.916007</v>
      </c>
      <c r="S10" s="41">
        <v>9.2259279999999997</v>
      </c>
      <c r="T10" s="72">
        <v>417.41294500000004</v>
      </c>
      <c r="U10" s="5"/>
      <c r="V10" s="5"/>
      <c r="W10" s="5"/>
      <c r="X10" s="5"/>
      <c r="Y10" s="5"/>
    </row>
    <row r="11" spans="1:25" x14ac:dyDescent="0.25">
      <c r="A11" s="73"/>
      <c r="B11" s="40">
        <v>6</v>
      </c>
      <c r="C11" s="79">
        <v>674</v>
      </c>
      <c r="D11" s="40">
        <v>80</v>
      </c>
      <c r="E11" s="40">
        <v>511</v>
      </c>
      <c r="F11" s="40">
        <v>14</v>
      </c>
      <c r="G11" s="80">
        <v>56</v>
      </c>
      <c r="H11" s="79">
        <v>595.97669900000005</v>
      </c>
      <c r="I11" s="40">
        <v>33.260869</v>
      </c>
      <c r="J11" s="40">
        <v>534.30056100000002</v>
      </c>
      <c r="K11" s="40">
        <v>16.176470999999999</v>
      </c>
      <c r="L11" s="80">
        <v>12.238806</v>
      </c>
      <c r="M11" s="40">
        <v>456.999979</v>
      </c>
      <c r="N11" s="40">
        <v>49.682239000000003</v>
      </c>
      <c r="O11" s="41">
        <v>7.4830410000000001</v>
      </c>
      <c r="P11" s="41">
        <v>399.834699</v>
      </c>
      <c r="Q11" s="83">
        <v>380.56606499999998</v>
      </c>
      <c r="R11" s="41">
        <v>38.079799999999999</v>
      </c>
      <c r="S11" s="41">
        <v>5.6122800000000002</v>
      </c>
      <c r="T11" s="72">
        <v>336.873985</v>
      </c>
      <c r="U11" s="5"/>
      <c r="V11" s="5"/>
      <c r="W11" s="5"/>
      <c r="X11" s="5"/>
      <c r="Y11" s="5"/>
    </row>
    <row r="12" spans="1:25" x14ac:dyDescent="0.25">
      <c r="A12" s="73"/>
      <c r="B12" s="40">
        <v>7</v>
      </c>
      <c r="C12" s="79">
        <v>778</v>
      </c>
      <c r="D12" s="40">
        <v>125</v>
      </c>
      <c r="E12" s="40">
        <v>601</v>
      </c>
      <c r="F12" s="40">
        <v>8</v>
      </c>
      <c r="G12" s="80">
        <v>33</v>
      </c>
      <c r="H12" s="79">
        <v>664.02327100000002</v>
      </c>
      <c r="I12" s="40">
        <v>51.739131</v>
      </c>
      <c r="J12" s="40">
        <v>595.69939799999997</v>
      </c>
      <c r="K12" s="40">
        <v>8.8235290000000006</v>
      </c>
      <c r="L12" s="80">
        <v>7.7611939999999997</v>
      </c>
      <c r="M12" s="40">
        <v>470.999977</v>
      </c>
      <c r="N12" s="40">
        <v>51.622906999999998</v>
      </c>
      <c r="O12" s="41">
        <v>16.703188999999998</v>
      </c>
      <c r="P12" s="41">
        <v>402.67388099999999</v>
      </c>
      <c r="Q12" s="83">
        <v>391.20356800000002</v>
      </c>
      <c r="R12" s="41">
        <v>40.349378000000002</v>
      </c>
      <c r="S12" s="41">
        <v>10.941793000000001</v>
      </c>
      <c r="T12" s="72">
        <v>339.912397</v>
      </c>
      <c r="U12" s="5"/>
      <c r="V12" s="5"/>
      <c r="W12" s="5"/>
      <c r="X12" s="5"/>
      <c r="Y12" s="5"/>
    </row>
    <row r="13" spans="1:25" x14ac:dyDescent="0.25">
      <c r="A13" s="73"/>
      <c r="B13" s="40">
        <v>8</v>
      </c>
      <c r="C13" s="79">
        <v>835</v>
      </c>
      <c r="D13" s="40">
        <v>133</v>
      </c>
      <c r="E13" s="40">
        <v>509</v>
      </c>
      <c r="F13" s="40">
        <v>7</v>
      </c>
      <c r="G13" s="80">
        <v>171</v>
      </c>
      <c r="H13" s="79">
        <v>564.19413399999996</v>
      </c>
      <c r="I13" s="40">
        <v>50.783411000000001</v>
      </c>
      <c r="J13" s="40">
        <v>404.00198599999999</v>
      </c>
      <c r="K13" s="40">
        <v>0</v>
      </c>
      <c r="L13" s="80">
        <v>108.964288</v>
      </c>
      <c r="M13" s="40">
        <v>493.99986999999999</v>
      </c>
      <c r="N13" s="40">
        <v>54.950574000000003</v>
      </c>
      <c r="O13" s="41">
        <v>34.844957999999998</v>
      </c>
      <c r="P13" s="41">
        <v>404.20433799999995</v>
      </c>
      <c r="Q13" s="83">
        <v>408.33934900000003</v>
      </c>
      <c r="R13" s="41">
        <v>44.445317000000003</v>
      </c>
      <c r="S13" s="41">
        <v>21.415130000000001</v>
      </c>
      <c r="T13" s="72">
        <v>342.47890200000006</v>
      </c>
      <c r="U13" s="5"/>
      <c r="V13" s="5"/>
      <c r="W13" s="5"/>
      <c r="X13" s="5"/>
      <c r="Y13" s="5"/>
    </row>
    <row r="14" spans="1:25" x14ac:dyDescent="0.25">
      <c r="A14" s="71"/>
      <c r="B14" s="40">
        <v>9</v>
      </c>
      <c r="C14" s="79">
        <v>1004</v>
      </c>
      <c r="D14" s="40">
        <v>173</v>
      </c>
      <c r="E14" s="40">
        <v>758</v>
      </c>
      <c r="F14" s="40">
        <v>4</v>
      </c>
      <c r="G14" s="80">
        <v>33</v>
      </c>
      <c r="H14" s="79">
        <v>751.19978700000001</v>
      </c>
      <c r="I14" s="40">
        <v>81.520737999999994</v>
      </c>
      <c r="J14" s="40">
        <v>643.12746000000004</v>
      </c>
      <c r="K14" s="40">
        <v>0</v>
      </c>
      <c r="L14" s="80">
        <v>24.107144000000002</v>
      </c>
      <c r="M14" s="40">
        <v>687.00000799999998</v>
      </c>
      <c r="N14" s="40">
        <v>75.955960000000005</v>
      </c>
      <c r="O14" s="41">
        <v>45.021431999999997</v>
      </c>
      <c r="P14" s="41">
        <v>566.02261599999997</v>
      </c>
      <c r="Q14" s="83">
        <v>567.83597399999996</v>
      </c>
      <c r="R14" s="41">
        <v>61.214359000000002</v>
      </c>
      <c r="S14" s="41">
        <v>27.814226000000001</v>
      </c>
      <c r="T14" s="72">
        <v>478.80738899999994</v>
      </c>
      <c r="U14" s="5"/>
      <c r="V14" s="5"/>
      <c r="W14" s="5"/>
      <c r="X14" s="5"/>
      <c r="Y14" s="5"/>
    </row>
    <row r="15" spans="1:25" x14ac:dyDescent="0.25">
      <c r="A15" s="73"/>
      <c r="B15" s="40">
        <v>10</v>
      </c>
      <c r="C15" s="79">
        <v>833</v>
      </c>
      <c r="D15" s="40">
        <v>117</v>
      </c>
      <c r="E15" s="40">
        <v>657</v>
      </c>
      <c r="F15" s="40">
        <v>6</v>
      </c>
      <c r="G15" s="80">
        <v>38</v>
      </c>
      <c r="H15" s="79">
        <v>684.99999400000002</v>
      </c>
      <c r="I15" s="40">
        <v>95</v>
      </c>
      <c r="J15" s="40">
        <v>529.999999</v>
      </c>
      <c r="K15" s="40">
        <v>20</v>
      </c>
      <c r="L15" s="80">
        <v>40.000000999999997</v>
      </c>
      <c r="M15" s="40">
        <v>504.99998499999998</v>
      </c>
      <c r="N15" s="40">
        <v>52.575636000000003</v>
      </c>
      <c r="O15" s="41">
        <v>8.9175930000000001</v>
      </c>
      <c r="P15" s="41">
        <v>443.506756</v>
      </c>
      <c r="Q15" s="83">
        <v>417.14518099999998</v>
      </c>
      <c r="R15" s="41">
        <v>40.810457999999997</v>
      </c>
      <c r="S15" s="41">
        <v>6.6056239999999997</v>
      </c>
      <c r="T15" s="72">
        <v>369.72909900000002</v>
      </c>
      <c r="U15" s="5"/>
      <c r="V15" s="5"/>
      <c r="W15" s="5"/>
      <c r="X15" s="5"/>
      <c r="Y15" s="5"/>
    </row>
    <row r="16" spans="1:25" x14ac:dyDescent="0.25">
      <c r="A16" s="73"/>
      <c r="B16" s="40">
        <v>11</v>
      </c>
      <c r="C16" s="79">
        <v>884</v>
      </c>
      <c r="D16" s="40">
        <v>109</v>
      </c>
      <c r="E16" s="40">
        <v>722</v>
      </c>
      <c r="F16" s="40">
        <v>16</v>
      </c>
      <c r="G16" s="80">
        <v>32</v>
      </c>
      <c r="H16" s="79">
        <v>539.99999800000001</v>
      </c>
      <c r="I16" s="40">
        <v>80.000004000000004</v>
      </c>
      <c r="J16" s="40">
        <v>449.99999500000001</v>
      </c>
      <c r="K16" s="40">
        <v>0</v>
      </c>
      <c r="L16" s="80">
        <v>10</v>
      </c>
      <c r="M16" s="40">
        <v>581.99999700000001</v>
      </c>
      <c r="N16" s="40">
        <v>62.755859999999998</v>
      </c>
      <c r="O16" s="41">
        <v>9.6736699999999995</v>
      </c>
      <c r="P16" s="41">
        <v>509.57046700000001</v>
      </c>
      <c r="Q16" s="83">
        <v>483.90717999999998</v>
      </c>
      <c r="R16" s="41">
        <v>48.214067</v>
      </c>
      <c r="S16" s="41">
        <v>7.2369399999999997</v>
      </c>
      <c r="T16" s="72">
        <v>428.45617299999998</v>
      </c>
      <c r="U16" s="5"/>
      <c r="V16" s="5"/>
      <c r="W16" s="5"/>
      <c r="X16" s="5"/>
      <c r="Y16" s="5"/>
    </row>
    <row r="17" spans="1:25" x14ac:dyDescent="0.25">
      <c r="A17" s="73"/>
      <c r="B17" s="40">
        <v>12</v>
      </c>
      <c r="C17" s="79">
        <v>2038</v>
      </c>
      <c r="D17" s="40">
        <v>426</v>
      </c>
      <c r="E17" s="40">
        <v>1327</v>
      </c>
      <c r="F17" s="40">
        <v>26</v>
      </c>
      <c r="G17" s="80">
        <v>214</v>
      </c>
      <c r="H17" s="79">
        <v>1929.9999399999999</v>
      </c>
      <c r="I17" s="40">
        <v>329.99999300000002</v>
      </c>
      <c r="J17" s="40">
        <v>1289.9999829999999</v>
      </c>
      <c r="K17" s="40">
        <v>0</v>
      </c>
      <c r="L17" s="80">
        <v>260.00000599999998</v>
      </c>
      <c r="M17" s="40">
        <v>1166.9999359999999</v>
      </c>
      <c r="N17" s="40">
        <v>173.025037</v>
      </c>
      <c r="O17" s="41">
        <v>45.480511</v>
      </c>
      <c r="P17" s="41">
        <v>948.49438799999996</v>
      </c>
      <c r="Q17" s="83">
        <v>951.59223899999995</v>
      </c>
      <c r="R17" s="41">
        <v>134.63684599999999</v>
      </c>
      <c r="S17" s="41">
        <v>30.486936</v>
      </c>
      <c r="T17" s="72">
        <v>786.46845699999994</v>
      </c>
      <c r="U17" s="5"/>
      <c r="V17" s="5"/>
      <c r="W17" s="5"/>
      <c r="X17" s="5"/>
      <c r="Y17" s="5"/>
    </row>
    <row r="18" spans="1:25" x14ac:dyDescent="0.25">
      <c r="A18" s="71"/>
      <c r="B18" s="40">
        <v>13</v>
      </c>
      <c r="C18" s="79">
        <v>1362</v>
      </c>
      <c r="D18" s="40">
        <v>240</v>
      </c>
      <c r="E18" s="40">
        <v>1024</v>
      </c>
      <c r="F18" s="40">
        <v>9</v>
      </c>
      <c r="G18" s="80">
        <v>80</v>
      </c>
      <c r="H18" s="79">
        <v>909.99999500000001</v>
      </c>
      <c r="I18" s="40">
        <v>160.00000199999999</v>
      </c>
      <c r="J18" s="40">
        <v>659.99999200000002</v>
      </c>
      <c r="K18" s="40">
        <v>0</v>
      </c>
      <c r="L18" s="80">
        <v>80</v>
      </c>
      <c r="M18" s="40">
        <v>805.99993500000005</v>
      </c>
      <c r="N18" s="40">
        <v>83.912791999999996</v>
      </c>
      <c r="O18" s="41">
        <v>14.232830999999999</v>
      </c>
      <c r="P18" s="41">
        <v>707.85431200000005</v>
      </c>
      <c r="Q18" s="83">
        <v>665.78019400000005</v>
      </c>
      <c r="R18" s="41">
        <v>65.135104999999996</v>
      </c>
      <c r="S18" s="41">
        <v>10.542838</v>
      </c>
      <c r="T18" s="72">
        <v>590.10225100000014</v>
      </c>
      <c r="U18" s="5"/>
      <c r="V18" s="5"/>
      <c r="W18" s="5"/>
      <c r="X18" s="5"/>
      <c r="Y18" s="5"/>
    </row>
    <row r="19" spans="1:25" x14ac:dyDescent="0.25">
      <c r="A19" s="73"/>
      <c r="B19" s="40">
        <v>14</v>
      </c>
      <c r="C19" s="79">
        <v>1019</v>
      </c>
      <c r="D19" s="40">
        <v>124</v>
      </c>
      <c r="E19" s="40">
        <v>724</v>
      </c>
      <c r="F19" s="40">
        <v>26</v>
      </c>
      <c r="G19" s="80">
        <v>130</v>
      </c>
      <c r="H19" s="79">
        <v>793.33302800000001</v>
      </c>
      <c r="I19" s="40">
        <v>104.826989</v>
      </c>
      <c r="J19" s="40">
        <v>542.47039199999995</v>
      </c>
      <c r="K19" s="40">
        <v>8.8235290000000006</v>
      </c>
      <c r="L19" s="80">
        <v>112.66667099999999</v>
      </c>
      <c r="M19" s="40">
        <v>907.00001599999996</v>
      </c>
      <c r="N19" s="40">
        <v>97.341081000000003</v>
      </c>
      <c r="O19" s="41">
        <v>74.152224000000004</v>
      </c>
      <c r="P19" s="41">
        <v>735.50671099999988</v>
      </c>
      <c r="Q19" s="83">
        <v>745.50473399999998</v>
      </c>
      <c r="R19" s="41">
        <v>75.641264000000007</v>
      </c>
      <c r="S19" s="41">
        <v>55.274957000000001</v>
      </c>
      <c r="T19" s="72">
        <v>614.58851300000003</v>
      </c>
      <c r="U19" s="5"/>
      <c r="V19" s="5"/>
      <c r="W19" s="5"/>
      <c r="X19" s="5"/>
      <c r="Y19" s="5"/>
    </row>
    <row r="20" spans="1:25" x14ac:dyDescent="0.25">
      <c r="A20" s="73"/>
      <c r="B20" s="40">
        <v>15</v>
      </c>
      <c r="C20" s="79">
        <v>2237</v>
      </c>
      <c r="D20" s="40">
        <v>203</v>
      </c>
      <c r="E20" s="40">
        <v>1500</v>
      </c>
      <c r="F20" s="40">
        <v>31</v>
      </c>
      <c r="G20" s="80">
        <v>468</v>
      </c>
      <c r="H20" s="79">
        <v>1611.4702789999999</v>
      </c>
      <c r="I20" s="40">
        <v>176.81661199999999</v>
      </c>
      <c r="J20" s="40">
        <v>1019.6238070000001</v>
      </c>
      <c r="K20" s="40">
        <v>11.764706</v>
      </c>
      <c r="L20" s="80">
        <v>365.083326</v>
      </c>
      <c r="M20" s="40">
        <v>1411.9997989999999</v>
      </c>
      <c r="N20" s="40">
        <v>151.269047</v>
      </c>
      <c r="O20" s="41">
        <v>123.393788</v>
      </c>
      <c r="P20" s="41">
        <v>1137.3369639999999</v>
      </c>
      <c r="Q20" s="83">
        <v>1158.9644370000001</v>
      </c>
      <c r="R20" s="41">
        <v>116.92923500000001</v>
      </c>
      <c r="S20" s="41">
        <v>93.326313999999996</v>
      </c>
      <c r="T20" s="72">
        <v>948.708888</v>
      </c>
      <c r="U20" s="5"/>
      <c r="V20" s="5"/>
      <c r="W20" s="5"/>
      <c r="X20" s="5"/>
      <c r="Y20" s="5"/>
    </row>
    <row r="21" spans="1:25" x14ac:dyDescent="0.25">
      <c r="A21" s="73"/>
      <c r="B21" s="40">
        <v>16</v>
      </c>
      <c r="C21" s="79">
        <v>1</v>
      </c>
      <c r="D21" s="40">
        <v>0</v>
      </c>
      <c r="E21" s="40">
        <v>1</v>
      </c>
      <c r="F21" s="40">
        <v>0</v>
      </c>
      <c r="G21" s="80">
        <v>0</v>
      </c>
      <c r="H21" s="79">
        <v>0.93116299999999996</v>
      </c>
      <c r="I21" s="40">
        <v>0</v>
      </c>
      <c r="J21" s="40">
        <v>0.93116299999999996</v>
      </c>
      <c r="K21" s="40">
        <v>0</v>
      </c>
      <c r="L21" s="80">
        <v>0</v>
      </c>
      <c r="M21" s="40">
        <v>0</v>
      </c>
      <c r="N21" s="40">
        <v>0</v>
      </c>
      <c r="O21" s="41">
        <v>0</v>
      </c>
      <c r="P21" s="41">
        <v>0</v>
      </c>
      <c r="Q21" s="83">
        <v>0</v>
      </c>
      <c r="R21" s="41">
        <v>0</v>
      </c>
      <c r="S21" s="41">
        <v>0</v>
      </c>
      <c r="T21" s="72">
        <v>0</v>
      </c>
      <c r="U21" s="5"/>
      <c r="V21" s="5"/>
      <c r="W21" s="5"/>
      <c r="X21" s="5"/>
      <c r="Y21" s="5"/>
    </row>
    <row r="22" spans="1:25" x14ac:dyDescent="0.25">
      <c r="A22" s="71"/>
      <c r="B22" s="40">
        <v>17</v>
      </c>
      <c r="C22" s="79">
        <v>564</v>
      </c>
      <c r="D22" s="40">
        <v>103</v>
      </c>
      <c r="E22" s="40">
        <v>285</v>
      </c>
      <c r="F22" s="40">
        <v>11</v>
      </c>
      <c r="G22" s="80">
        <v>161</v>
      </c>
      <c r="H22" s="79">
        <v>400.73007000000001</v>
      </c>
      <c r="I22" s="40">
        <v>83.356402000000003</v>
      </c>
      <c r="J22" s="40">
        <v>183.43917500000001</v>
      </c>
      <c r="K22" s="40">
        <v>4.4117649999999999</v>
      </c>
      <c r="L22" s="80">
        <v>107.249996</v>
      </c>
      <c r="M22" s="40">
        <v>304.00001300000002</v>
      </c>
      <c r="N22" s="40">
        <v>32.567846000000003</v>
      </c>
      <c r="O22" s="41">
        <v>26.566372999999999</v>
      </c>
      <c r="P22" s="41">
        <v>244.86579400000005</v>
      </c>
      <c r="Q22" s="83">
        <v>249.52213399999999</v>
      </c>
      <c r="R22" s="41">
        <v>25.174571</v>
      </c>
      <c r="S22" s="41">
        <v>20.092921</v>
      </c>
      <c r="T22" s="72">
        <v>204.25464199999999</v>
      </c>
      <c r="U22" s="5"/>
      <c r="V22" s="5"/>
      <c r="W22" s="5"/>
      <c r="X22" s="5"/>
      <c r="Y22" s="5"/>
    </row>
    <row r="23" spans="1:25" x14ac:dyDescent="0.25">
      <c r="A23" s="73"/>
      <c r="B23" s="40">
        <v>18</v>
      </c>
      <c r="C23" s="79">
        <v>612</v>
      </c>
      <c r="D23" s="40">
        <v>111</v>
      </c>
      <c r="E23" s="40">
        <v>404</v>
      </c>
      <c r="F23" s="40">
        <v>10</v>
      </c>
      <c r="G23" s="80">
        <v>74</v>
      </c>
      <c r="H23" s="79">
        <v>447.99999200000002</v>
      </c>
      <c r="I23" s="40">
        <v>4</v>
      </c>
      <c r="J23" s="40">
        <v>294.99999400000002</v>
      </c>
      <c r="K23" s="40">
        <v>0</v>
      </c>
      <c r="L23" s="80">
        <v>149</v>
      </c>
      <c r="M23" s="40">
        <v>400.99997200000001</v>
      </c>
      <c r="N23" s="40">
        <v>42.959555999999999</v>
      </c>
      <c r="O23" s="41">
        <v>35.043138999999996</v>
      </c>
      <c r="P23" s="41">
        <v>322.997277</v>
      </c>
      <c r="Q23" s="83">
        <v>329.13935800000002</v>
      </c>
      <c r="R23" s="41">
        <v>33.207242999999998</v>
      </c>
      <c r="S23" s="41">
        <v>26.504145999999999</v>
      </c>
      <c r="T23" s="72">
        <v>269.42796900000002</v>
      </c>
      <c r="U23" s="5"/>
      <c r="V23" s="5"/>
      <c r="W23" s="5"/>
      <c r="X23" s="5"/>
      <c r="Y23" s="5"/>
    </row>
    <row r="24" spans="1:25" x14ac:dyDescent="0.25">
      <c r="A24" s="73"/>
      <c r="B24" s="40">
        <v>19</v>
      </c>
      <c r="C24" s="79">
        <v>610</v>
      </c>
      <c r="D24" s="40">
        <v>158</v>
      </c>
      <c r="E24" s="40">
        <v>368</v>
      </c>
      <c r="F24" s="40">
        <v>18</v>
      </c>
      <c r="G24" s="80">
        <v>55</v>
      </c>
      <c r="H24" s="79">
        <v>377.92445300000003</v>
      </c>
      <c r="I24" s="40">
        <v>91.152817999999996</v>
      </c>
      <c r="J24" s="40">
        <v>248.106381</v>
      </c>
      <c r="K24" s="40">
        <v>5.7142860000000004</v>
      </c>
      <c r="L24" s="80">
        <v>29.950982</v>
      </c>
      <c r="M24" s="40">
        <v>359.000024</v>
      </c>
      <c r="N24" s="40">
        <v>38.460056000000002</v>
      </c>
      <c r="O24" s="41">
        <v>31.372789999999998</v>
      </c>
      <c r="P24" s="41">
        <v>289.16717799999998</v>
      </c>
      <c r="Q24" s="83">
        <v>294.66594900000001</v>
      </c>
      <c r="R24" s="41">
        <v>29.729181000000001</v>
      </c>
      <c r="S24" s="41">
        <v>23.728154</v>
      </c>
      <c r="T24" s="72">
        <v>241.20861400000004</v>
      </c>
      <c r="U24" s="5"/>
      <c r="V24" s="5"/>
      <c r="W24" s="5"/>
      <c r="X24" s="5"/>
      <c r="Y24" s="5"/>
    </row>
    <row r="25" spans="1:25" x14ac:dyDescent="0.25">
      <c r="A25" s="73"/>
      <c r="B25" s="40">
        <v>20</v>
      </c>
      <c r="C25" s="79">
        <v>798</v>
      </c>
      <c r="D25" s="40">
        <v>257</v>
      </c>
      <c r="E25" s="40">
        <v>483</v>
      </c>
      <c r="F25" s="40">
        <v>4</v>
      </c>
      <c r="G25" s="80">
        <v>48</v>
      </c>
      <c r="H25" s="79">
        <v>503.98100199999999</v>
      </c>
      <c r="I25" s="40">
        <v>154.959789</v>
      </c>
      <c r="J25" s="40">
        <v>321.12766499999998</v>
      </c>
      <c r="K25" s="40">
        <v>0.95238100000000003</v>
      </c>
      <c r="L25" s="80">
        <v>22.941177</v>
      </c>
      <c r="M25" s="40">
        <v>365.99998499999998</v>
      </c>
      <c r="N25" s="40">
        <v>39.209969000000001</v>
      </c>
      <c r="O25" s="41">
        <v>31.984511999999999</v>
      </c>
      <c r="P25" s="41">
        <v>294.80550399999998</v>
      </c>
      <c r="Q25" s="83">
        <v>300.41149200000001</v>
      </c>
      <c r="R25" s="41">
        <v>30.308855999999999</v>
      </c>
      <c r="S25" s="41">
        <v>24.190818</v>
      </c>
      <c r="T25" s="72">
        <v>245.91181800000001</v>
      </c>
      <c r="U25" s="5"/>
      <c r="V25" s="5"/>
      <c r="W25" s="5"/>
      <c r="X25" s="5"/>
      <c r="Y25" s="5"/>
    </row>
    <row r="26" spans="1:25" x14ac:dyDescent="0.25">
      <c r="A26" s="71"/>
      <c r="B26" s="40">
        <v>21</v>
      </c>
      <c r="C26" s="79">
        <v>500</v>
      </c>
      <c r="D26" s="40">
        <v>144</v>
      </c>
      <c r="E26" s="40">
        <v>317</v>
      </c>
      <c r="F26" s="40">
        <v>10</v>
      </c>
      <c r="G26" s="80">
        <v>23</v>
      </c>
      <c r="H26" s="79">
        <v>323.09453100000002</v>
      </c>
      <c r="I26" s="40">
        <v>93.887397000000007</v>
      </c>
      <c r="J26" s="40">
        <v>210.76595900000001</v>
      </c>
      <c r="K26" s="40">
        <v>3.3333339999999998</v>
      </c>
      <c r="L26" s="80">
        <v>12.107843000000001</v>
      </c>
      <c r="M26" s="40">
        <v>246.999989</v>
      </c>
      <c r="N26" s="40">
        <v>36.621409</v>
      </c>
      <c r="O26" s="41">
        <v>9.6261240000000008</v>
      </c>
      <c r="P26" s="41">
        <v>200.752456</v>
      </c>
      <c r="Q26" s="83">
        <v>201.408128</v>
      </c>
      <c r="R26" s="41">
        <v>28.496402</v>
      </c>
      <c r="S26" s="41">
        <v>6.4526760000000003</v>
      </c>
      <c r="T26" s="72">
        <v>166.45905000000002</v>
      </c>
      <c r="U26" s="5"/>
      <c r="V26" s="5"/>
      <c r="W26" s="5"/>
      <c r="X26" s="5"/>
      <c r="Y26" s="5"/>
    </row>
    <row r="27" spans="1:25" x14ac:dyDescent="0.25">
      <c r="A27" s="73"/>
      <c r="B27" s="40">
        <v>22</v>
      </c>
      <c r="C27" s="79">
        <v>1278</v>
      </c>
      <c r="D27" s="40">
        <v>216</v>
      </c>
      <c r="E27" s="40">
        <v>863</v>
      </c>
      <c r="F27" s="40">
        <v>24</v>
      </c>
      <c r="G27" s="80">
        <v>164</v>
      </c>
      <c r="H27" s="79">
        <v>1129.4571860000001</v>
      </c>
      <c r="I27" s="40">
        <v>165.51724300000001</v>
      </c>
      <c r="J27" s="40">
        <v>912.69629399999997</v>
      </c>
      <c r="K27" s="40">
        <v>0</v>
      </c>
      <c r="L27" s="80">
        <v>36.243654999999997</v>
      </c>
      <c r="M27" s="40">
        <v>820.99998700000003</v>
      </c>
      <c r="N27" s="40">
        <v>121.725416</v>
      </c>
      <c r="O27" s="41">
        <v>31.996144999999999</v>
      </c>
      <c r="P27" s="41">
        <v>667.27842600000008</v>
      </c>
      <c r="Q27" s="83">
        <v>669.45780500000001</v>
      </c>
      <c r="R27" s="41">
        <v>94.718812999999997</v>
      </c>
      <c r="S27" s="41">
        <v>21.447965</v>
      </c>
      <c r="T27" s="72">
        <v>553.2910270000001</v>
      </c>
      <c r="U27" s="5"/>
      <c r="V27" s="5"/>
      <c r="W27" s="5"/>
      <c r="X27" s="5"/>
      <c r="Y27" s="5"/>
    </row>
    <row r="28" spans="1:25" x14ac:dyDescent="0.25">
      <c r="A28" s="73"/>
      <c r="B28" s="40">
        <v>23</v>
      </c>
      <c r="C28" s="79">
        <v>1158</v>
      </c>
      <c r="D28" s="40">
        <v>184</v>
      </c>
      <c r="E28" s="40">
        <v>836</v>
      </c>
      <c r="F28" s="40">
        <v>11</v>
      </c>
      <c r="G28" s="80">
        <v>107</v>
      </c>
      <c r="H28" s="79">
        <v>1100.5428010000001</v>
      </c>
      <c r="I28" s="40">
        <v>134.48275799999999</v>
      </c>
      <c r="J28" s="40">
        <v>907.30368099999998</v>
      </c>
      <c r="K28" s="40">
        <v>0</v>
      </c>
      <c r="L28" s="80">
        <v>23.756345</v>
      </c>
      <c r="M28" s="40">
        <v>1073.999988</v>
      </c>
      <c r="N28" s="40">
        <v>138.29080099999999</v>
      </c>
      <c r="O28" s="41">
        <v>41.584161999999999</v>
      </c>
      <c r="P28" s="41">
        <v>894.12502500000005</v>
      </c>
      <c r="Q28" s="83">
        <v>911.82655599999998</v>
      </c>
      <c r="R28" s="41">
        <v>114.69459000000001</v>
      </c>
      <c r="S28" s="41">
        <v>31.939772000000001</v>
      </c>
      <c r="T28" s="72">
        <v>765.19219399999997</v>
      </c>
      <c r="U28" s="5"/>
      <c r="V28" s="5"/>
      <c r="W28" s="5"/>
      <c r="X28" s="5"/>
      <c r="Y28" s="5"/>
    </row>
    <row r="29" spans="1:25" x14ac:dyDescent="0.25">
      <c r="A29" s="73"/>
      <c r="B29" s="40">
        <v>24</v>
      </c>
      <c r="C29" s="79">
        <v>1918</v>
      </c>
      <c r="D29" s="40">
        <v>387</v>
      </c>
      <c r="E29" s="40">
        <v>1248</v>
      </c>
      <c r="F29" s="40">
        <v>35</v>
      </c>
      <c r="G29" s="80">
        <v>218</v>
      </c>
      <c r="H29" s="79">
        <v>1357.7969599999999</v>
      </c>
      <c r="I29" s="40">
        <v>181.643959</v>
      </c>
      <c r="J29" s="40">
        <v>1012.429745</v>
      </c>
      <c r="K29" s="40">
        <v>31.304348999999998</v>
      </c>
      <c r="L29" s="80">
        <v>100.752213</v>
      </c>
      <c r="M29" s="40">
        <v>1166.999965</v>
      </c>
      <c r="N29" s="40">
        <v>181.1293</v>
      </c>
      <c r="O29" s="41">
        <v>48.282994000000002</v>
      </c>
      <c r="P29" s="41">
        <v>937.58767099999989</v>
      </c>
      <c r="Q29" s="83">
        <v>967.10837000000004</v>
      </c>
      <c r="R29" s="41">
        <v>140.818625</v>
      </c>
      <c r="S29" s="41">
        <v>39.592055000000002</v>
      </c>
      <c r="T29" s="72">
        <v>786.69769000000008</v>
      </c>
      <c r="U29" s="5"/>
      <c r="V29" s="5"/>
      <c r="W29" s="5"/>
      <c r="X29" s="5"/>
      <c r="Y29" s="5"/>
    </row>
    <row r="30" spans="1:25" x14ac:dyDescent="0.25">
      <c r="A30" s="71"/>
      <c r="B30" s="40">
        <v>25</v>
      </c>
      <c r="C30" s="79">
        <v>1072</v>
      </c>
      <c r="D30" s="40">
        <v>212</v>
      </c>
      <c r="E30" s="40">
        <v>641</v>
      </c>
      <c r="F30" s="40">
        <v>50</v>
      </c>
      <c r="G30" s="80">
        <v>152</v>
      </c>
      <c r="H30" s="79">
        <v>754.03445499999998</v>
      </c>
      <c r="I30" s="40">
        <v>69.947911000000005</v>
      </c>
      <c r="J30" s="40">
        <v>559.42842099999996</v>
      </c>
      <c r="K30" s="40">
        <v>0</v>
      </c>
      <c r="L30" s="80">
        <v>119.658123</v>
      </c>
      <c r="M30" s="40">
        <v>480.73987099999999</v>
      </c>
      <c r="N30" s="40">
        <v>116.63875899999999</v>
      </c>
      <c r="O30" s="41">
        <v>12.999995999999999</v>
      </c>
      <c r="P30" s="41">
        <v>351.10111599999999</v>
      </c>
      <c r="Q30" s="83">
        <v>369.7199</v>
      </c>
      <c r="R30" s="41">
        <v>87.406712999999996</v>
      </c>
      <c r="S30" s="41">
        <v>8.8399979999999996</v>
      </c>
      <c r="T30" s="72">
        <v>273.47318899999999</v>
      </c>
      <c r="U30" s="5"/>
      <c r="V30" s="5"/>
      <c r="W30" s="5"/>
      <c r="X30" s="5"/>
      <c r="Y30" s="5"/>
    </row>
    <row r="31" spans="1:25" x14ac:dyDescent="0.25">
      <c r="A31" s="73"/>
      <c r="B31" s="40">
        <v>26</v>
      </c>
      <c r="C31" s="79">
        <v>2</v>
      </c>
      <c r="D31" s="40">
        <v>0</v>
      </c>
      <c r="E31" s="40">
        <v>2</v>
      </c>
      <c r="F31" s="40">
        <v>0</v>
      </c>
      <c r="G31" s="80">
        <v>0</v>
      </c>
      <c r="H31" s="79">
        <v>2.0195970000000001</v>
      </c>
      <c r="I31" s="40">
        <v>0</v>
      </c>
      <c r="J31" s="40">
        <v>2.0195970000000001</v>
      </c>
      <c r="K31" s="40">
        <v>0</v>
      </c>
      <c r="L31" s="80">
        <v>0</v>
      </c>
      <c r="M31" s="40">
        <v>7.9956680000000002</v>
      </c>
      <c r="N31" s="40">
        <v>1.9399360000000001</v>
      </c>
      <c r="O31" s="41">
        <v>0.21621599999999999</v>
      </c>
      <c r="P31" s="41">
        <v>5.8395159999999997</v>
      </c>
      <c r="Q31" s="83">
        <v>6.1491829999999998</v>
      </c>
      <c r="R31" s="41">
        <v>1.453749</v>
      </c>
      <c r="S31" s="41">
        <v>0.14702699999999999</v>
      </c>
      <c r="T31" s="72">
        <v>4.5484070000000001</v>
      </c>
      <c r="U31" s="5"/>
      <c r="V31" s="5"/>
      <c r="W31" s="5"/>
      <c r="X31" s="5"/>
      <c r="Y31" s="5"/>
    </row>
    <row r="32" spans="1:25" x14ac:dyDescent="0.25">
      <c r="A32" s="73"/>
      <c r="B32" s="40">
        <v>27</v>
      </c>
      <c r="C32" s="79">
        <v>0</v>
      </c>
      <c r="D32" s="40">
        <v>0</v>
      </c>
      <c r="E32" s="40">
        <v>0</v>
      </c>
      <c r="F32" s="40">
        <v>0</v>
      </c>
      <c r="G32" s="80">
        <v>0</v>
      </c>
      <c r="H32" s="79">
        <v>0</v>
      </c>
      <c r="I32" s="40">
        <v>0</v>
      </c>
      <c r="J32" s="40">
        <v>0</v>
      </c>
      <c r="K32" s="40">
        <v>0</v>
      </c>
      <c r="L32" s="80">
        <v>0</v>
      </c>
      <c r="M32" s="40">
        <v>7.99946</v>
      </c>
      <c r="N32" s="40">
        <v>1.683025</v>
      </c>
      <c r="O32" s="41">
        <v>0.18537300000000001</v>
      </c>
      <c r="P32" s="41">
        <v>6.131062</v>
      </c>
      <c r="Q32" s="83">
        <v>6.5018789999999997</v>
      </c>
      <c r="R32" s="41">
        <v>1.2514810000000001</v>
      </c>
      <c r="S32" s="41">
        <v>0.14396300000000001</v>
      </c>
      <c r="T32" s="72">
        <v>5.1064349999999994</v>
      </c>
      <c r="U32" s="5"/>
      <c r="V32" s="5"/>
      <c r="W32" s="5"/>
      <c r="X32" s="5"/>
      <c r="Y32" s="5"/>
    </row>
    <row r="33" spans="1:25" x14ac:dyDescent="0.25">
      <c r="A33" s="73"/>
      <c r="B33" s="40">
        <v>28</v>
      </c>
      <c r="C33" s="79">
        <v>7</v>
      </c>
      <c r="D33" s="40">
        <v>0</v>
      </c>
      <c r="E33" s="40">
        <v>7</v>
      </c>
      <c r="F33" s="40">
        <v>0</v>
      </c>
      <c r="G33" s="80">
        <v>0</v>
      </c>
      <c r="H33" s="79">
        <v>4.5019150000000003</v>
      </c>
      <c r="I33" s="40">
        <v>0</v>
      </c>
      <c r="J33" s="40">
        <v>4.5019150000000003</v>
      </c>
      <c r="K33" s="40">
        <v>0</v>
      </c>
      <c r="L33" s="80">
        <v>0</v>
      </c>
      <c r="M33" s="40">
        <v>0</v>
      </c>
      <c r="N33" s="40">
        <v>0</v>
      </c>
      <c r="O33" s="41">
        <v>0</v>
      </c>
      <c r="P33" s="41">
        <v>0</v>
      </c>
      <c r="Q33" s="83">
        <v>0</v>
      </c>
      <c r="R33" s="41">
        <v>0</v>
      </c>
      <c r="S33" s="41">
        <v>0</v>
      </c>
      <c r="T33" s="72">
        <v>0</v>
      </c>
      <c r="U33" s="5"/>
      <c r="V33" s="5"/>
      <c r="W33" s="5"/>
      <c r="X33" s="5"/>
      <c r="Y33" s="5"/>
    </row>
    <row r="34" spans="1:25" x14ac:dyDescent="0.25">
      <c r="A34" s="71"/>
      <c r="B34" s="40">
        <v>29</v>
      </c>
      <c r="C34" s="79">
        <v>0</v>
      </c>
      <c r="D34" s="40">
        <v>0</v>
      </c>
      <c r="E34" s="40">
        <v>0</v>
      </c>
      <c r="F34" s="40">
        <v>0</v>
      </c>
      <c r="G34" s="80">
        <v>0</v>
      </c>
      <c r="H34" s="79">
        <v>0</v>
      </c>
      <c r="I34" s="40">
        <v>0</v>
      </c>
      <c r="J34" s="40">
        <v>0</v>
      </c>
      <c r="K34" s="40">
        <v>0</v>
      </c>
      <c r="L34" s="80">
        <v>0</v>
      </c>
      <c r="M34" s="40">
        <v>6.9999950000000002</v>
      </c>
      <c r="N34" s="40">
        <v>2.8437260000000002</v>
      </c>
      <c r="O34" s="41">
        <v>6.7863000000000007E-2</v>
      </c>
      <c r="P34" s="41">
        <v>4.088406</v>
      </c>
      <c r="Q34" s="83">
        <v>2.4570949999999998</v>
      </c>
      <c r="R34" s="41">
        <v>0.45846900000000002</v>
      </c>
      <c r="S34" s="41">
        <v>5.3822000000000002E-2</v>
      </c>
      <c r="T34" s="72">
        <v>1.9448039999999998</v>
      </c>
      <c r="U34" s="5"/>
      <c r="V34" s="5"/>
      <c r="W34" s="5"/>
      <c r="X34" s="5"/>
      <c r="Y34" s="5"/>
    </row>
    <row r="35" spans="1:25" x14ac:dyDescent="0.25">
      <c r="A35" s="73"/>
      <c r="B35" s="40">
        <v>30</v>
      </c>
      <c r="C35" s="79">
        <v>869</v>
      </c>
      <c r="D35" s="40">
        <v>109</v>
      </c>
      <c r="E35" s="40">
        <v>658</v>
      </c>
      <c r="F35" s="40">
        <v>5</v>
      </c>
      <c r="G35" s="80">
        <v>79</v>
      </c>
      <c r="H35" s="79">
        <v>757.07856000000004</v>
      </c>
      <c r="I35" s="40">
        <v>73.636362000000005</v>
      </c>
      <c r="J35" s="40">
        <v>654.414762</v>
      </c>
      <c r="K35" s="40">
        <v>5.8695649999999997</v>
      </c>
      <c r="L35" s="80">
        <v>23.157895</v>
      </c>
      <c r="M35" s="40">
        <v>650.999908</v>
      </c>
      <c r="N35" s="40">
        <v>133.96947700000001</v>
      </c>
      <c r="O35" s="41">
        <v>14.726207</v>
      </c>
      <c r="P35" s="41">
        <v>502.30422400000003</v>
      </c>
      <c r="Q35" s="83">
        <v>533.19025199999999</v>
      </c>
      <c r="R35" s="41">
        <v>99.487881999999999</v>
      </c>
      <c r="S35" s="41">
        <v>11.679406</v>
      </c>
      <c r="T35" s="72">
        <v>422.022964</v>
      </c>
      <c r="U35" s="5"/>
      <c r="V35" s="5"/>
      <c r="W35" s="5"/>
      <c r="X35" s="5"/>
      <c r="Y35" s="5"/>
    </row>
    <row r="36" spans="1:25" x14ac:dyDescent="0.25">
      <c r="A36" s="73"/>
      <c r="B36" s="40">
        <v>31</v>
      </c>
      <c r="C36" s="79">
        <v>3227</v>
      </c>
      <c r="D36" s="40">
        <v>591</v>
      </c>
      <c r="E36" s="40">
        <v>2093</v>
      </c>
      <c r="F36" s="40">
        <v>85</v>
      </c>
      <c r="G36" s="80">
        <v>386</v>
      </c>
      <c r="H36" s="79">
        <v>2433.3506229999998</v>
      </c>
      <c r="I36" s="40">
        <v>504.92537600000003</v>
      </c>
      <c r="J36" s="40">
        <v>1780.945242</v>
      </c>
      <c r="K36" s="40">
        <v>39.272728000000001</v>
      </c>
      <c r="L36" s="80">
        <v>108.207273</v>
      </c>
      <c r="M36" s="40">
        <v>2030.0655770000001</v>
      </c>
      <c r="N36" s="40">
        <v>262.11451699999998</v>
      </c>
      <c r="O36" s="41">
        <v>96.831570999999997</v>
      </c>
      <c r="P36" s="41">
        <v>1671.1194890000002</v>
      </c>
      <c r="Q36" s="83">
        <v>1656.2821839999999</v>
      </c>
      <c r="R36" s="41">
        <v>201.51400699999999</v>
      </c>
      <c r="S36" s="41">
        <v>71.476961000000003</v>
      </c>
      <c r="T36" s="72">
        <v>1383.2912159999998</v>
      </c>
      <c r="U36" s="5"/>
      <c r="V36" s="5"/>
      <c r="W36" s="5"/>
      <c r="X36" s="5"/>
      <c r="Y36" s="5"/>
    </row>
    <row r="37" spans="1:25" x14ac:dyDescent="0.25">
      <c r="A37" s="73"/>
      <c r="B37" s="40">
        <v>32</v>
      </c>
      <c r="C37" s="79">
        <v>1765</v>
      </c>
      <c r="D37" s="40">
        <v>210</v>
      </c>
      <c r="E37" s="40">
        <v>1365</v>
      </c>
      <c r="F37" s="40">
        <v>27</v>
      </c>
      <c r="G37" s="80">
        <v>141</v>
      </c>
      <c r="H37" s="79">
        <v>1260.0000050000001</v>
      </c>
      <c r="I37" s="40">
        <v>115</v>
      </c>
      <c r="J37" s="40">
        <v>1040.000006</v>
      </c>
      <c r="K37" s="40">
        <v>0</v>
      </c>
      <c r="L37" s="80">
        <v>104.999999</v>
      </c>
      <c r="M37" s="40">
        <v>1027.9999230000001</v>
      </c>
      <c r="N37" s="40">
        <v>108.55737999999999</v>
      </c>
      <c r="O37" s="41">
        <v>37.268878999999998</v>
      </c>
      <c r="P37" s="41">
        <v>882.17366400000014</v>
      </c>
      <c r="Q37" s="83">
        <v>841.65552600000001</v>
      </c>
      <c r="R37" s="41">
        <v>83.665242000000006</v>
      </c>
      <c r="S37" s="41">
        <v>26.088215999999999</v>
      </c>
      <c r="T37" s="72">
        <v>731.90206799999999</v>
      </c>
      <c r="U37" s="5"/>
      <c r="V37" s="5"/>
      <c r="W37" s="5"/>
      <c r="X37" s="5"/>
      <c r="Y37" s="5"/>
    </row>
    <row r="38" spans="1:25" x14ac:dyDescent="0.25">
      <c r="A38" s="71"/>
      <c r="B38" s="40">
        <v>33</v>
      </c>
      <c r="C38" s="79">
        <v>1480</v>
      </c>
      <c r="D38" s="40">
        <v>263</v>
      </c>
      <c r="E38" s="40">
        <v>973</v>
      </c>
      <c r="F38" s="40">
        <v>48</v>
      </c>
      <c r="G38" s="80">
        <v>173</v>
      </c>
      <c r="H38" s="79">
        <v>950.00001199999997</v>
      </c>
      <c r="I38" s="40">
        <v>45</v>
      </c>
      <c r="J38" s="40">
        <v>825</v>
      </c>
      <c r="K38" s="40">
        <v>0</v>
      </c>
      <c r="L38" s="80">
        <v>80</v>
      </c>
      <c r="M38" s="40">
        <v>857.99990300000002</v>
      </c>
      <c r="N38" s="40">
        <v>89.210192000000006</v>
      </c>
      <c r="O38" s="41">
        <v>31.054286999999999</v>
      </c>
      <c r="P38" s="41">
        <v>737.73542399999997</v>
      </c>
      <c r="Q38" s="83">
        <v>729.77574900000002</v>
      </c>
      <c r="R38" s="41">
        <v>71.925717000000006</v>
      </c>
      <c r="S38" s="41">
        <v>27.047281999999999</v>
      </c>
      <c r="T38" s="72">
        <v>630.80275000000006</v>
      </c>
      <c r="U38" s="5"/>
      <c r="V38" s="5"/>
      <c r="W38" s="5"/>
      <c r="X38" s="5"/>
      <c r="Y38" s="5"/>
    </row>
    <row r="39" spans="1:25" x14ac:dyDescent="0.25">
      <c r="A39" s="73"/>
      <c r="B39" s="40">
        <v>34</v>
      </c>
      <c r="C39" s="79">
        <v>0</v>
      </c>
      <c r="D39" s="40">
        <v>0</v>
      </c>
      <c r="E39" s="40">
        <v>0</v>
      </c>
      <c r="F39" s="40">
        <v>0</v>
      </c>
      <c r="G39" s="80">
        <v>0</v>
      </c>
      <c r="H39" s="79">
        <v>0</v>
      </c>
      <c r="I39" s="40">
        <v>0</v>
      </c>
      <c r="J39" s="40">
        <v>0</v>
      </c>
      <c r="K39" s="40">
        <v>0</v>
      </c>
      <c r="L39" s="80">
        <v>0</v>
      </c>
      <c r="M39" s="40">
        <v>0</v>
      </c>
      <c r="N39" s="40">
        <v>0</v>
      </c>
      <c r="O39" s="41">
        <v>0</v>
      </c>
      <c r="P39" s="41">
        <v>0</v>
      </c>
      <c r="Q39" s="83">
        <v>0</v>
      </c>
      <c r="R39" s="41">
        <v>0</v>
      </c>
      <c r="S39" s="41">
        <v>0</v>
      </c>
      <c r="T39" s="72">
        <v>0</v>
      </c>
      <c r="U39" s="5"/>
      <c r="V39" s="5"/>
      <c r="W39" s="5"/>
      <c r="X39" s="5"/>
      <c r="Y39" s="5"/>
    </row>
    <row r="40" spans="1:25" x14ac:dyDescent="0.25">
      <c r="A40" s="73"/>
      <c r="B40" s="40">
        <v>35</v>
      </c>
      <c r="C40" s="79">
        <v>2282</v>
      </c>
      <c r="D40" s="40">
        <v>197</v>
      </c>
      <c r="E40" s="40">
        <v>1799</v>
      </c>
      <c r="F40" s="40">
        <v>26</v>
      </c>
      <c r="G40" s="80">
        <v>241</v>
      </c>
      <c r="H40" s="79">
        <v>1560.613544</v>
      </c>
      <c r="I40" s="40">
        <v>39.999999000000003</v>
      </c>
      <c r="J40" s="40">
        <v>1283.276269</v>
      </c>
      <c r="K40" s="40">
        <v>0</v>
      </c>
      <c r="L40" s="80">
        <v>222.33728400000001</v>
      </c>
      <c r="M40" s="40">
        <v>1678.9998189999999</v>
      </c>
      <c r="N40" s="40">
        <v>136.341759</v>
      </c>
      <c r="O40" s="41">
        <v>82.731108000000006</v>
      </c>
      <c r="P40" s="41">
        <v>1459.926952</v>
      </c>
      <c r="Q40" s="83">
        <v>1417.344257</v>
      </c>
      <c r="R40" s="41">
        <v>107.80135799999999</v>
      </c>
      <c r="S40" s="41">
        <v>67.911773999999994</v>
      </c>
      <c r="T40" s="72">
        <v>1241.6311250000001</v>
      </c>
      <c r="U40" s="5"/>
      <c r="V40" s="5"/>
      <c r="W40" s="5"/>
      <c r="X40" s="5"/>
      <c r="Y40" s="5"/>
    </row>
    <row r="41" spans="1:25" x14ac:dyDescent="0.25">
      <c r="A41" s="73"/>
      <c r="B41" s="40">
        <v>36</v>
      </c>
      <c r="C41" s="79">
        <v>3808</v>
      </c>
      <c r="D41" s="40">
        <v>349</v>
      </c>
      <c r="E41" s="40">
        <v>2812</v>
      </c>
      <c r="F41" s="40">
        <v>72</v>
      </c>
      <c r="G41" s="80">
        <v>502</v>
      </c>
      <c r="H41" s="79">
        <v>2680.000106</v>
      </c>
      <c r="I41" s="40">
        <v>304.999999</v>
      </c>
      <c r="J41" s="40">
        <v>2115.0000700000001</v>
      </c>
      <c r="K41" s="40">
        <v>0</v>
      </c>
      <c r="L41" s="80">
        <v>250.000001</v>
      </c>
      <c r="M41" s="40">
        <v>2440.8877510000002</v>
      </c>
      <c r="N41" s="40">
        <v>215.59616500000001</v>
      </c>
      <c r="O41" s="41">
        <v>119.75641299999999</v>
      </c>
      <c r="P41" s="41">
        <v>2105.5351730000002</v>
      </c>
      <c r="Q41" s="83">
        <v>2090.7833310000001</v>
      </c>
      <c r="R41" s="41">
        <v>171.93366599999999</v>
      </c>
      <c r="S41" s="41">
        <v>102.41465700000001</v>
      </c>
      <c r="T41" s="72">
        <v>1816.4350080000002</v>
      </c>
      <c r="U41" s="5"/>
      <c r="V41" s="5"/>
      <c r="W41" s="5"/>
      <c r="X41" s="5"/>
      <c r="Y41" s="5"/>
    </row>
    <row r="42" spans="1:25" x14ac:dyDescent="0.25">
      <c r="A42" s="71"/>
      <c r="B42" s="40">
        <v>37</v>
      </c>
      <c r="C42" s="79">
        <v>1154</v>
      </c>
      <c r="D42" s="40">
        <v>121</v>
      </c>
      <c r="E42" s="40">
        <v>826</v>
      </c>
      <c r="F42" s="40">
        <v>24</v>
      </c>
      <c r="G42" s="80">
        <v>166</v>
      </c>
      <c r="H42" s="79">
        <v>889.99997399999995</v>
      </c>
      <c r="I42" s="40">
        <v>45</v>
      </c>
      <c r="J42" s="40">
        <v>709.99997699999994</v>
      </c>
      <c r="K42" s="40">
        <v>0</v>
      </c>
      <c r="L42" s="80">
        <v>135.00000299999999</v>
      </c>
      <c r="M42" s="40">
        <v>674.99981100000002</v>
      </c>
      <c r="N42" s="40">
        <v>56.785088000000002</v>
      </c>
      <c r="O42" s="41">
        <v>42.454887999999997</v>
      </c>
      <c r="P42" s="41">
        <v>575.75983500000007</v>
      </c>
      <c r="Q42" s="83">
        <v>579.887697</v>
      </c>
      <c r="R42" s="41">
        <v>45.061715</v>
      </c>
      <c r="S42" s="41">
        <v>36.530949999999997</v>
      </c>
      <c r="T42" s="72">
        <v>498.29503199999994</v>
      </c>
      <c r="U42" s="5"/>
      <c r="V42" s="5"/>
      <c r="W42" s="5"/>
      <c r="X42" s="5"/>
      <c r="Y42" s="5"/>
    </row>
    <row r="43" spans="1:25" x14ac:dyDescent="0.25">
      <c r="A43" s="73"/>
      <c r="B43" s="40">
        <v>38</v>
      </c>
      <c r="C43" s="79">
        <v>865</v>
      </c>
      <c r="D43" s="40">
        <v>60</v>
      </c>
      <c r="E43" s="40">
        <v>739</v>
      </c>
      <c r="F43" s="40">
        <v>10</v>
      </c>
      <c r="G43" s="80">
        <v>48</v>
      </c>
      <c r="H43" s="79">
        <v>770.80616099999997</v>
      </c>
      <c r="I43" s="40">
        <v>15</v>
      </c>
      <c r="J43" s="40">
        <v>734.78920300000004</v>
      </c>
      <c r="K43" s="40">
        <v>0</v>
      </c>
      <c r="L43" s="80">
        <v>21.016950000000001</v>
      </c>
      <c r="M43" s="40">
        <v>622.80725600000005</v>
      </c>
      <c r="N43" s="40">
        <v>39.403128000000002</v>
      </c>
      <c r="O43" s="41">
        <v>15.971769</v>
      </c>
      <c r="P43" s="41">
        <v>567.43235900000002</v>
      </c>
      <c r="Q43" s="83">
        <v>531.65832699999999</v>
      </c>
      <c r="R43" s="41">
        <v>31.936859999999999</v>
      </c>
      <c r="S43" s="41">
        <v>9.2646660000000001</v>
      </c>
      <c r="T43" s="72">
        <v>490.45680099999998</v>
      </c>
      <c r="U43" s="5"/>
      <c r="V43" s="5"/>
      <c r="W43" s="5"/>
      <c r="X43" s="5"/>
      <c r="Y43" s="5"/>
    </row>
    <row r="44" spans="1:25" x14ac:dyDescent="0.25">
      <c r="A44" s="73"/>
      <c r="B44" s="40">
        <v>39</v>
      </c>
      <c r="C44" s="79">
        <v>919</v>
      </c>
      <c r="D44" s="40">
        <v>81</v>
      </c>
      <c r="E44" s="40">
        <v>776</v>
      </c>
      <c r="F44" s="40">
        <v>7</v>
      </c>
      <c r="G44" s="80">
        <v>44</v>
      </c>
      <c r="H44" s="79">
        <v>703.41689599999995</v>
      </c>
      <c r="I44" s="40">
        <v>67.056736999999998</v>
      </c>
      <c r="J44" s="40">
        <v>571.82861000000003</v>
      </c>
      <c r="K44" s="40">
        <v>8.75</v>
      </c>
      <c r="L44" s="80">
        <v>33.559320999999997</v>
      </c>
      <c r="M44" s="40">
        <v>657.845778</v>
      </c>
      <c r="N44" s="40">
        <v>57.299123000000002</v>
      </c>
      <c r="O44" s="41">
        <v>16.879083999999999</v>
      </c>
      <c r="P44" s="41">
        <v>583.66757099999995</v>
      </c>
      <c r="Q44" s="83">
        <v>558.74837100000002</v>
      </c>
      <c r="R44" s="41">
        <v>45.656421999999999</v>
      </c>
      <c r="S44" s="41">
        <v>12.626856999999999</v>
      </c>
      <c r="T44" s="72">
        <v>500.46509200000003</v>
      </c>
      <c r="U44" s="5"/>
      <c r="V44" s="5"/>
      <c r="W44" s="5"/>
      <c r="X44" s="5"/>
      <c r="Y44" s="5"/>
    </row>
    <row r="45" spans="1:25" x14ac:dyDescent="0.25">
      <c r="A45" s="73"/>
      <c r="B45" s="40">
        <v>40</v>
      </c>
      <c r="C45" s="79">
        <v>234</v>
      </c>
      <c r="D45" s="40">
        <v>63</v>
      </c>
      <c r="E45" s="40">
        <v>158</v>
      </c>
      <c r="F45" s="40">
        <v>2</v>
      </c>
      <c r="G45" s="80">
        <v>2</v>
      </c>
      <c r="H45" s="79">
        <v>197.10584499999999</v>
      </c>
      <c r="I45" s="40">
        <v>52.76596</v>
      </c>
      <c r="J45" s="40">
        <v>133.139319</v>
      </c>
      <c r="K45" s="40">
        <v>2.5</v>
      </c>
      <c r="L45" s="80">
        <v>2.0338980000000002</v>
      </c>
      <c r="M45" s="40">
        <v>110.93558899999999</v>
      </c>
      <c r="N45" s="40">
        <v>15.355321</v>
      </c>
      <c r="O45" s="41">
        <v>5.0704469999999997</v>
      </c>
      <c r="P45" s="41">
        <v>90.509820999999988</v>
      </c>
      <c r="Q45" s="83">
        <v>90.452831000000003</v>
      </c>
      <c r="R45" s="41">
        <v>11.746017999999999</v>
      </c>
      <c r="S45" s="41">
        <v>3.9139740000000001</v>
      </c>
      <c r="T45" s="72">
        <v>74.792839000000015</v>
      </c>
      <c r="U45" s="5"/>
      <c r="V45" s="5"/>
      <c r="W45" s="5"/>
      <c r="X45" s="5"/>
      <c r="Y45" s="5"/>
    </row>
    <row r="46" spans="1:25" x14ac:dyDescent="0.25">
      <c r="A46" s="71"/>
      <c r="B46" s="40">
        <v>41</v>
      </c>
      <c r="C46" s="79">
        <v>1789</v>
      </c>
      <c r="D46" s="40">
        <v>309</v>
      </c>
      <c r="E46" s="40">
        <v>1358</v>
      </c>
      <c r="F46" s="40">
        <v>12</v>
      </c>
      <c r="G46" s="80">
        <v>77</v>
      </c>
      <c r="H46" s="79">
        <v>1544.000027</v>
      </c>
      <c r="I46" s="40">
        <v>220.00000399999999</v>
      </c>
      <c r="J46" s="40">
        <v>1210.0000230000001</v>
      </c>
      <c r="K46" s="40">
        <v>0</v>
      </c>
      <c r="L46" s="80">
        <v>109.999999</v>
      </c>
      <c r="M46" s="40">
        <v>1126.000045</v>
      </c>
      <c r="N46" s="40">
        <v>130.48126300000001</v>
      </c>
      <c r="O46" s="41">
        <v>42.066741</v>
      </c>
      <c r="P46" s="41">
        <v>953.45204100000001</v>
      </c>
      <c r="Q46" s="83">
        <v>937.31233299999997</v>
      </c>
      <c r="R46" s="41">
        <v>105.021505</v>
      </c>
      <c r="S46" s="41">
        <v>33.081612</v>
      </c>
      <c r="T46" s="72">
        <v>799.20921599999997</v>
      </c>
      <c r="U46" s="5"/>
      <c r="V46" s="5"/>
      <c r="W46" s="5"/>
      <c r="X46" s="5"/>
      <c r="Y46" s="5"/>
    </row>
    <row r="47" spans="1:25" x14ac:dyDescent="0.25">
      <c r="A47" s="73"/>
      <c r="B47" s="40">
        <v>42</v>
      </c>
      <c r="C47" s="79">
        <v>1925</v>
      </c>
      <c r="D47" s="40">
        <v>365</v>
      </c>
      <c r="E47" s="40">
        <v>1050</v>
      </c>
      <c r="F47" s="40">
        <v>37</v>
      </c>
      <c r="G47" s="80">
        <v>410</v>
      </c>
      <c r="H47" s="79">
        <v>1134.999982</v>
      </c>
      <c r="I47" s="40">
        <v>399.99999500000001</v>
      </c>
      <c r="J47" s="40">
        <v>579.99999100000002</v>
      </c>
      <c r="K47" s="40">
        <v>50</v>
      </c>
      <c r="L47" s="80">
        <v>105.000001</v>
      </c>
      <c r="M47" s="40">
        <v>1019.999944</v>
      </c>
      <c r="N47" s="40">
        <v>259.52948500000002</v>
      </c>
      <c r="O47" s="41">
        <v>37.142854999999997</v>
      </c>
      <c r="P47" s="41">
        <v>723.32760400000006</v>
      </c>
      <c r="Q47" s="83">
        <v>799.42852700000003</v>
      </c>
      <c r="R47" s="41">
        <v>188.28609700000001</v>
      </c>
      <c r="S47" s="41">
        <v>26.285713000000001</v>
      </c>
      <c r="T47" s="72">
        <v>584.856717</v>
      </c>
      <c r="U47" s="5"/>
      <c r="V47" s="5"/>
      <c r="W47" s="5"/>
      <c r="X47" s="5"/>
      <c r="Y47" s="5"/>
    </row>
    <row r="48" spans="1:25" x14ac:dyDescent="0.25">
      <c r="A48" s="73"/>
      <c r="B48" s="40">
        <v>43</v>
      </c>
      <c r="C48" s="79">
        <v>1957</v>
      </c>
      <c r="D48" s="40">
        <v>1113</v>
      </c>
      <c r="E48" s="40">
        <v>689</v>
      </c>
      <c r="F48" s="40">
        <v>26</v>
      </c>
      <c r="G48" s="80">
        <v>112</v>
      </c>
      <c r="H48" s="79">
        <v>1333.999969</v>
      </c>
      <c r="I48" s="40">
        <v>524.99998300000004</v>
      </c>
      <c r="J48" s="40">
        <v>715.00000199999999</v>
      </c>
      <c r="K48" s="40">
        <v>0</v>
      </c>
      <c r="L48" s="80">
        <v>80.000001999999995</v>
      </c>
      <c r="M48" s="40">
        <v>764.99998500000004</v>
      </c>
      <c r="N48" s="40">
        <v>194.647121</v>
      </c>
      <c r="O48" s="41">
        <v>27.857142</v>
      </c>
      <c r="P48" s="41">
        <v>542.49572200000011</v>
      </c>
      <c r="Q48" s="83">
        <v>599.571417</v>
      </c>
      <c r="R48" s="41">
        <v>141.21457799999999</v>
      </c>
      <c r="S48" s="41">
        <v>19.714285</v>
      </c>
      <c r="T48" s="72">
        <v>438.64255400000002</v>
      </c>
      <c r="U48" s="5"/>
      <c r="V48" s="5"/>
      <c r="W48" s="5"/>
      <c r="X48" s="5"/>
      <c r="Y48" s="5"/>
    </row>
    <row r="49" spans="1:25" x14ac:dyDescent="0.25">
      <c r="A49" s="73"/>
      <c r="B49" s="40">
        <v>44</v>
      </c>
      <c r="C49" s="79">
        <v>1155</v>
      </c>
      <c r="D49" s="40">
        <v>461</v>
      </c>
      <c r="E49" s="40">
        <v>572</v>
      </c>
      <c r="F49" s="40">
        <v>22</v>
      </c>
      <c r="G49" s="80">
        <v>86</v>
      </c>
      <c r="H49" s="79">
        <v>868.33646199999998</v>
      </c>
      <c r="I49" s="40">
        <v>280.00000199999999</v>
      </c>
      <c r="J49" s="40">
        <v>521.73272799999995</v>
      </c>
      <c r="K49" s="40">
        <v>37.173912000000001</v>
      </c>
      <c r="L49" s="80">
        <v>29.429825000000001</v>
      </c>
      <c r="M49" s="40">
        <v>617.99999700000001</v>
      </c>
      <c r="N49" s="40">
        <v>127.178415</v>
      </c>
      <c r="O49" s="41">
        <v>13.979718999999999</v>
      </c>
      <c r="P49" s="41">
        <v>476.84186300000005</v>
      </c>
      <c r="Q49" s="83">
        <v>506.16224399999999</v>
      </c>
      <c r="R49" s="41">
        <v>94.444730000000007</v>
      </c>
      <c r="S49" s="41">
        <v>11.087363</v>
      </c>
      <c r="T49" s="72">
        <v>400.63015100000001</v>
      </c>
      <c r="U49" s="5"/>
      <c r="V49" s="5"/>
      <c r="W49" s="5"/>
      <c r="X49" s="5"/>
      <c r="Y49" s="5"/>
    </row>
    <row r="50" spans="1:25" x14ac:dyDescent="0.25">
      <c r="A50" s="71"/>
      <c r="B50" s="40">
        <v>45</v>
      </c>
      <c r="C50" s="79">
        <v>79</v>
      </c>
      <c r="D50" s="40">
        <v>21</v>
      </c>
      <c r="E50" s="40">
        <v>49</v>
      </c>
      <c r="F50" s="40">
        <v>1</v>
      </c>
      <c r="G50" s="80">
        <v>5</v>
      </c>
      <c r="H50" s="79">
        <v>62.766792000000002</v>
      </c>
      <c r="I50" s="40">
        <v>14.545453999999999</v>
      </c>
      <c r="J50" s="40">
        <v>43.852535000000003</v>
      </c>
      <c r="K50" s="40">
        <v>1.9565220000000001</v>
      </c>
      <c r="L50" s="80">
        <v>2.4122810000000001</v>
      </c>
      <c r="M50" s="40">
        <v>2.9999950000000002</v>
      </c>
      <c r="N50" s="40">
        <v>0.61736999999999997</v>
      </c>
      <c r="O50" s="41">
        <v>6.7863000000000007E-2</v>
      </c>
      <c r="P50" s="41">
        <v>2.314762</v>
      </c>
      <c r="Q50" s="83">
        <v>2.4570949999999998</v>
      </c>
      <c r="R50" s="41">
        <v>0.45846900000000002</v>
      </c>
      <c r="S50" s="41">
        <v>5.3822000000000002E-2</v>
      </c>
      <c r="T50" s="72">
        <v>1.9448039999999998</v>
      </c>
      <c r="U50" s="5"/>
      <c r="V50" s="5"/>
      <c r="W50" s="5"/>
      <c r="X50" s="5"/>
      <c r="Y50" s="5"/>
    </row>
    <row r="51" spans="1:25" x14ac:dyDescent="0.25">
      <c r="A51" s="71"/>
      <c r="B51" s="40">
        <v>46</v>
      </c>
      <c r="C51" s="79">
        <v>3</v>
      </c>
      <c r="D51" s="40">
        <v>2</v>
      </c>
      <c r="E51" s="40">
        <v>1</v>
      </c>
      <c r="F51" s="40">
        <v>0</v>
      </c>
      <c r="G51" s="80">
        <v>0</v>
      </c>
      <c r="H51" s="79">
        <v>1.818182</v>
      </c>
      <c r="I51" s="40">
        <v>1.818182</v>
      </c>
      <c r="J51" s="40">
        <v>0</v>
      </c>
      <c r="K51" s="40">
        <v>0</v>
      </c>
      <c r="L51" s="80">
        <v>0</v>
      </c>
      <c r="M51" s="40">
        <v>0</v>
      </c>
      <c r="N51" s="40">
        <v>0</v>
      </c>
      <c r="O51" s="41">
        <v>0</v>
      </c>
      <c r="P51" s="41">
        <v>0</v>
      </c>
      <c r="Q51" s="83">
        <v>0</v>
      </c>
      <c r="R51" s="41">
        <v>0</v>
      </c>
      <c r="S51" s="41">
        <v>0</v>
      </c>
      <c r="T51" s="72">
        <v>0</v>
      </c>
      <c r="U51" s="5"/>
      <c r="V51" s="5"/>
      <c r="W51" s="5"/>
      <c r="X51" s="5"/>
      <c r="Y51" s="5"/>
    </row>
    <row r="52" spans="1:25" x14ac:dyDescent="0.25">
      <c r="A52" s="71"/>
      <c r="B52" s="40">
        <v>47</v>
      </c>
      <c r="C52" s="79">
        <v>2357</v>
      </c>
      <c r="D52" s="40">
        <v>600</v>
      </c>
      <c r="E52" s="40">
        <v>1267</v>
      </c>
      <c r="F52" s="40">
        <v>57</v>
      </c>
      <c r="G52" s="80">
        <v>390</v>
      </c>
      <c r="H52" s="79">
        <v>1409</v>
      </c>
      <c r="I52" s="40">
        <v>280.00000399999999</v>
      </c>
      <c r="J52" s="40">
        <v>909.99997599999995</v>
      </c>
      <c r="K52" s="40">
        <v>94.999999000000003</v>
      </c>
      <c r="L52" s="80">
        <v>85.000001999999995</v>
      </c>
      <c r="M52" s="40">
        <v>1118.3951259999999</v>
      </c>
      <c r="N52" s="40">
        <v>271.34886899999998</v>
      </c>
      <c r="O52" s="41">
        <v>30.243243</v>
      </c>
      <c r="P52" s="41">
        <v>816.80301399999996</v>
      </c>
      <c r="Q52" s="83">
        <v>860.11783100000002</v>
      </c>
      <c r="R52" s="41">
        <v>203.343321</v>
      </c>
      <c r="S52" s="41">
        <v>20.565404999999998</v>
      </c>
      <c r="T52" s="72">
        <v>636.20910499999991</v>
      </c>
      <c r="U52" s="5"/>
      <c r="V52" s="5"/>
      <c r="W52" s="5"/>
      <c r="X52" s="5"/>
      <c r="Y52" s="5"/>
    </row>
    <row r="53" spans="1:25" x14ac:dyDescent="0.25">
      <c r="A53" s="71"/>
      <c r="B53" s="40">
        <v>48</v>
      </c>
      <c r="C53" s="79">
        <v>1193</v>
      </c>
      <c r="D53" s="40">
        <v>692</v>
      </c>
      <c r="E53" s="40">
        <v>447</v>
      </c>
      <c r="F53" s="40">
        <v>4</v>
      </c>
      <c r="G53" s="80">
        <v>42</v>
      </c>
      <c r="H53" s="79">
        <v>730.00000699999998</v>
      </c>
      <c r="I53" s="40">
        <v>299.99999800000001</v>
      </c>
      <c r="J53" s="40">
        <v>344.99999700000001</v>
      </c>
      <c r="K53" s="40">
        <v>0</v>
      </c>
      <c r="L53" s="80">
        <v>85.000004000000004</v>
      </c>
      <c r="M53" s="40">
        <v>519.86974599999996</v>
      </c>
      <c r="N53" s="40">
        <v>152.92896400000001</v>
      </c>
      <c r="O53" s="41">
        <v>16.159148999999999</v>
      </c>
      <c r="P53" s="41">
        <v>350.78163299999994</v>
      </c>
      <c r="Q53" s="83">
        <v>407.81736999999998</v>
      </c>
      <c r="R53" s="41">
        <v>113.04987300000001</v>
      </c>
      <c r="S53" s="41">
        <v>11.422275000000001</v>
      </c>
      <c r="T53" s="72">
        <v>283.34522199999998</v>
      </c>
      <c r="U53" s="5"/>
      <c r="V53" s="5"/>
      <c r="W53" s="5"/>
      <c r="X53" s="5"/>
      <c r="Y53" s="5"/>
    </row>
    <row r="54" spans="1:25" x14ac:dyDescent="0.25">
      <c r="A54" s="71"/>
      <c r="B54" s="40">
        <v>49</v>
      </c>
      <c r="C54" s="79">
        <v>1851</v>
      </c>
      <c r="D54" s="40">
        <v>816</v>
      </c>
      <c r="E54" s="40">
        <v>837</v>
      </c>
      <c r="F54" s="40">
        <v>8</v>
      </c>
      <c r="G54" s="80">
        <v>155</v>
      </c>
      <c r="H54" s="79">
        <v>1108.999998</v>
      </c>
      <c r="I54" s="40">
        <v>225</v>
      </c>
      <c r="J54" s="40">
        <v>804.99999200000002</v>
      </c>
      <c r="K54" s="40">
        <v>0</v>
      </c>
      <c r="L54" s="80">
        <v>74.999998000000005</v>
      </c>
      <c r="M54" s="40">
        <v>874.99996999999996</v>
      </c>
      <c r="N54" s="40">
        <v>296.33432399999998</v>
      </c>
      <c r="O54" s="41">
        <v>30.250647000000001</v>
      </c>
      <c r="P54" s="41">
        <v>548.41499899999997</v>
      </c>
      <c r="Q54" s="83">
        <v>698.03368399999999</v>
      </c>
      <c r="R54" s="41">
        <v>217.199589</v>
      </c>
      <c r="S54" s="41">
        <v>21.931719000000001</v>
      </c>
      <c r="T54" s="72">
        <v>458.902376</v>
      </c>
      <c r="U54" s="5"/>
      <c r="V54" s="5"/>
      <c r="W54" s="5"/>
      <c r="X54" s="5"/>
      <c r="Y54" s="5"/>
    </row>
    <row r="55" spans="1:25" x14ac:dyDescent="0.25">
      <c r="A55" s="71"/>
      <c r="B55" s="40">
        <v>50</v>
      </c>
      <c r="C55" s="79">
        <v>2608</v>
      </c>
      <c r="D55" s="40">
        <v>1192</v>
      </c>
      <c r="E55" s="40">
        <v>964</v>
      </c>
      <c r="F55" s="40">
        <v>67</v>
      </c>
      <c r="G55" s="80">
        <v>324</v>
      </c>
      <c r="H55" s="79">
        <v>1512.0000050000001</v>
      </c>
      <c r="I55" s="40">
        <v>645.00001299999997</v>
      </c>
      <c r="J55" s="40">
        <v>625.000001</v>
      </c>
      <c r="K55" s="40">
        <v>43.999999000000003</v>
      </c>
      <c r="L55" s="80">
        <v>189.99999800000001</v>
      </c>
      <c r="M55" s="40">
        <v>759.99983599999996</v>
      </c>
      <c r="N55" s="40">
        <v>190.61800500000001</v>
      </c>
      <c r="O55" s="41">
        <v>39.447786999999998</v>
      </c>
      <c r="P55" s="41">
        <v>529.93404399999997</v>
      </c>
      <c r="Q55" s="83">
        <v>556.69642799999997</v>
      </c>
      <c r="R55" s="41">
        <v>128.80919399999999</v>
      </c>
      <c r="S55" s="41">
        <v>27.964662000000001</v>
      </c>
      <c r="T55" s="72">
        <v>399.922572</v>
      </c>
      <c r="U55" s="5"/>
      <c r="V55" s="5"/>
      <c r="W55" s="5"/>
      <c r="X55" s="5"/>
      <c r="Y55" s="5"/>
    </row>
    <row r="56" spans="1:25" x14ac:dyDescent="0.25">
      <c r="A56" s="71"/>
      <c r="B56" s="40">
        <v>51</v>
      </c>
      <c r="C56" s="79">
        <v>1511</v>
      </c>
      <c r="D56" s="40">
        <v>407</v>
      </c>
      <c r="E56" s="40">
        <v>756</v>
      </c>
      <c r="F56" s="40">
        <v>29</v>
      </c>
      <c r="G56" s="80">
        <v>288</v>
      </c>
      <c r="H56" s="79">
        <v>939.99999100000002</v>
      </c>
      <c r="I56" s="40">
        <v>210.00000199999999</v>
      </c>
      <c r="J56" s="40">
        <v>649.99997399999995</v>
      </c>
      <c r="K56" s="40">
        <v>0</v>
      </c>
      <c r="L56" s="80">
        <v>80</v>
      </c>
      <c r="M56" s="40">
        <v>762.99970499999995</v>
      </c>
      <c r="N56" s="40">
        <v>191.104759</v>
      </c>
      <c r="O56" s="41">
        <v>39.655906000000002</v>
      </c>
      <c r="P56" s="41">
        <v>532.23903999999993</v>
      </c>
      <c r="Q56" s="83">
        <v>558.69649400000003</v>
      </c>
      <c r="R56" s="41">
        <v>129.07953000000001</v>
      </c>
      <c r="S56" s="41">
        <v>28.110514999999999</v>
      </c>
      <c r="T56" s="72">
        <v>401.50644900000003</v>
      </c>
      <c r="U56" s="5"/>
      <c r="V56" s="5"/>
      <c r="W56" s="5"/>
      <c r="X56" s="5"/>
      <c r="Y56" s="5"/>
    </row>
    <row r="57" spans="1:25" x14ac:dyDescent="0.25">
      <c r="A57" s="71"/>
      <c r="B57" s="40">
        <v>52</v>
      </c>
      <c r="C57" s="79">
        <v>1535</v>
      </c>
      <c r="D57" s="40">
        <v>402</v>
      </c>
      <c r="E57" s="40">
        <v>993</v>
      </c>
      <c r="F57" s="40">
        <v>15</v>
      </c>
      <c r="G57" s="80">
        <v>100</v>
      </c>
      <c r="H57" s="79">
        <v>1023.999983</v>
      </c>
      <c r="I57" s="40">
        <v>174.99999700000001</v>
      </c>
      <c r="J57" s="40">
        <v>725.00000399999999</v>
      </c>
      <c r="K57" s="40">
        <v>25.000001000000001</v>
      </c>
      <c r="L57" s="80">
        <v>95</v>
      </c>
      <c r="M57" s="40">
        <v>1019.9999769999999</v>
      </c>
      <c r="N57" s="40">
        <v>175.87122199999999</v>
      </c>
      <c r="O57" s="41">
        <v>32.180959999999999</v>
      </c>
      <c r="P57" s="41">
        <v>811.94779499999993</v>
      </c>
      <c r="Q57" s="83">
        <v>833.471363</v>
      </c>
      <c r="R57" s="41">
        <v>135.63092399999999</v>
      </c>
      <c r="S57" s="41">
        <v>24.310053</v>
      </c>
      <c r="T57" s="72">
        <v>673.53038600000002</v>
      </c>
      <c r="U57" s="5"/>
      <c r="V57" s="5"/>
      <c r="W57" s="5"/>
      <c r="X57" s="5"/>
      <c r="Y57" s="5"/>
    </row>
    <row r="58" spans="1:25" x14ac:dyDescent="0.25">
      <c r="A58" s="71"/>
      <c r="B58" s="40">
        <v>53</v>
      </c>
      <c r="C58" s="79">
        <v>2140</v>
      </c>
      <c r="D58" s="40">
        <v>259</v>
      </c>
      <c r="E58" s="40">
        <v>1702</v>
      </c>
      <c r="F58" s="40">
        <v>7</v>
      </c>
      <c r="G58" s="80">
        <v>139</v>
      </c>
      <c r="H58" s="79">
        <v>1855.0000010000001</v>
      </c>
      <c r="I58" s="40">
        <v>110</v>
      </c>
      <c r="J58" s="40">
        <v>1710.0000239999999</v>
      </c>
      <c r="K58" s="40">
        <v>15</v>
      </c>
      <c r="L58" s="80">
        <v>20</v>
      </c>
      <c r="M58" s="40">
        <v>1491.623938</v>
      </c>
      <c r="N58" s="40">
        <v>134.560609</v>
      </c>
      <c r="O58" s="41">
        <v>35.388092</v>
      </c>
      <c r="P58" s="41">
        <v>1321.6752370000002</v>
      </c>
      <c r="Q58" s="83">
        <v>1267.349778</v>
      </c>
      <c r="R58" s="41">
        <v>106.654459</v>
      </c>
      <c r="S58" s="41">
        <v>25.748702000000002</v>
      </c>
      <c r="T58" s="72">
        <v>1134.9466169999998</v>
      </c>
      <c r="U58" s="5"/>
      <c r="V58" s="5"/>
      <c r="W58" s="5"/>
      <c r="X58" s="5"/>
      <c r="Y58" s="5"/>
    </row>
    <row r="59" spans="1:25" x14ac:dyDescent="0.25">
      <c r="A59" s="71"/>
      <c r="B59" s="40">
        <v>54</v>
      </c>
      <c r="C59" s="79">
        <v>1737</v>
      </c>
      <c r="D59" s="40">
        <v>624</v>
      </c>
      <c r="E59" s="40">
        <v>955</v>
      </c>
      <c r="F59" s="40">
        <v>23</v>
      </c>
      <c r="G59" s="80">
        <v>94</v>
      </c>
      <c r="H59" s="79">
        <v>1074.0000170000001</v>
      </c>
      <c r="I59" s="40">
        <v>305.00000299999999</v>
      </c>
      <c r="J59" s="40">
        <v>520.000001</v>
      </c>
      <c r="K59" s="40">
        <v>14</v>
      </c>
      <c r="L59" s="80">
        <v>155.00000499999999</v>
      </c>
      <c r="M59" s="40">
        <v>811.00000799999998</v>
      </c>
      <c r="N59" s="40">
        <v>204.08105399999999</v>
      </c>
      <c r="O59" s="41">
        <v>15.769106000000001</v>
      </c>
      <c r="P59" s="41">
        <v>591.14984800000002</v>
      </c>
      <c r="Q59" s="83">
        <v>652.90549399999998</v>
      </c>
      <c r="R59" s="41">
        <v>154.91828100000001</v>
      </c>
      <c r="S59" s="41">
        <v>10.214290999999999</v>
      </c>
      <c r="T59" s="72">
        <v>487.77292199999999</v>
      </c>
      <c r="U59" s="5"/>
      <c r="V59" s="5"/>
      <c r="W59" s="5"/>
      <c r="X59" s="5"/>
      <c r="Y59" s="5"/>
    </row>
    <row r="60" spans="1:25" x14ac:dyDescent="0.25">
      <c r="A60" s="71"/>
      <c r="B60" s="40">
        <v>55</v>
      </c>
      <c r="C60" s="79">
        <v>1051</v>
      </c>
      <c r="D60" s="40">
        <v>538</v>
      </c>
      <c r="E60" s="40">
        <v>453</v>
      </c>
      <c r="F60" s="40">
        <v>14</v>
      </c>
      <c r="G60" s="80">
        <v>28</v>
      </c>
      <c r="H60" s="79">
        <v>504.99999600000001</v>
      </c>
      <c r="I60" s="40">
        <v>170</v>
      </c>
      <c r="J60" s="40">
        <v>294.99999300000002</v>
      </c>
      <c r="K60" s="40">
        <v>0</v>
      </c>
      <c r="L60" s="80">
        <v>29.999998999999999</v>
      </c>
      <c r="M60" s="40">
        <v>502.999999</v>
      </c>
      <c r="N60" s="40">
        <v>137.52504999999999</v>
      </c>
      <c r="O60" s="41">
        <v>9.6834799999999994</v>
      </c>
      <c r="P60" s="41">
        <v>355.79146900000006</v>
      </c>
      <c r="Q60" s="83">
        <v>399.556128</v>
      </c>
      <c r="R60" s="41">
        <v>103.14332400000001</v>
      </c>
      <c r="S60" s="41">
        <v>6.1599750000000002</v>
      </c>
      <c r="T60" s="72">
        <v>290.25282900000002</v>
      </c>
      <c r="U60" s="5"/>
      <c r="V60" s="5"/>
      <c r="W60" s="5"/>
      <c r="X60" s="5"/>
      <c r="Y60" s="5"/>
    </row>
    <row r="61" spans="1:25" x14ac:dyDescent="0.25">
      <c r="A61" s="71"/>
      <c r="B61" s="40">
        <v>56</v>
      </c>
      <c r="C61" s="79">
        <v>1863</v>
      </c>
      <c r="D61" s="40">
        <v>283</v>
      </c>
      <c r="E61" s="40">
        <v>1408</v>
      </c>
      <c r="F61" s="40">
        <v>25</v>
      </c>
      <c r="G61" s="80">
        <v>116</v>
      </c>
      <c r="H61" s="79">
        <v>1235.0000230000001</v>
      </c>
      <c r="I61" s="40">
        <v>75.000000999999997</v>
      </c>
      <c r="J61" s="40">
        <v>1120.000012</v>
      </c>
      <c r="K61" s="40">
        <v>0</v>
      </c>
      <c r="L61" s="80">
        <v>39.999997</v>
      </c>
      <c r="M61" s="40">
        <v>1354.834781</v>
      </c>
      <c r="N61" s="40">
        <v>200.37421699999999</v>
      </c>
      <c r="O61" s="41">
        <v>28.959182999999999</v>
      </c>
      <c r="P61" s="41">
        <v>1125.501381</v>
      </c>
      <c r="Q61" s="83">
        <v>1131.5425560000001</v>
      </c>
      <c r="R61" s="41">
        <v>157.10183499999999</v>
      </c>
      <c r="S61" s="41">
        <v>19.042570999999999</v>
      </c>
      <c r="T61" s="72">
        <v>955.39815000000021</v>
      </c>
      <c r="U61" s="5"/>
      <c r="V61" s="5"/>
      <c r="W61" s="5"/>
      <c r="X61" s="5"/>
      <c r="Y61" s="5"/>
    </row>
    <row r="62" spans="1:25" x14ac:dyDescent="0.25">
      <c r="A62" s="71"/>
      <c r="B62" s="40">
        <v>57</v>
      </c>
      <c r="C62" s="79">
        <v>1044</v>
      </c>
      <c r="D62" s="40">
        <v>215</v>
      </c>
      <c r="E62" s="40">
        <v>682</v>
      </c>
      <c r="F62" s="40">
        <v>21</v>
      </c>
      <c r="G62" s="80">
        <v>96</v>
      </c>
      <c r="H62" s="79">
        <v>695.00003800000002</v>
      </c>
      <c r="I62" s="40">
        <v>210</v>
      </c>
      <c r="J62" s="40">
        <v>465.00001099999997</v>
      </c>
      <c r="K62" s="40">
        <v>20.000001000000001</v>
      </c>
      <c r="L62" s="80">
        <v>0</v>
      </c>
      <c r="M62" s="40">
        <v>628.99997499999995</v>
      </c>
      <c r="N62" s="40">
        <v>128.00205500000001</v>
      </c>
      <c r="O62" s="41">
        <v>15.990793</v>
      </c>
      <c r="P62" s="41">
        <v>485.00712699999991</v>
      </c>
      <c r="Q62" s="83">
        <v>504.73329799999999</v>
      </c>
      <c r="R62" s="41">
        <v>96.773916999999997</v>
      </c>
      <c r="S62" s="41">
        <v>10.561083999999999</v>
      </c>
      <c r="T62" s="72">
        <v>397.39829700000001</v>
      </c>
      <c r="U62" s="5"/>
      <c r="V62" s="5"/>
      <c r="W62" s="5"/>
      <c r="X62" s="5"/>
      <c r="Y62" s="5"/>
    </row>
    <row r="63" spans="1:25" x14ac:dyDescent="0.25">
      <c r="A63" s="71"/>
      <c r="B63" s="40">
        <v>58</v>
      </c>
      <c r="C63" s="79">
        <v>1313</v>
      </c>
      <c r="D63" s="40">
        <v>270</v>
      </c>
      <c r="E63" s="40">
        <v>953</v>
      </c>
      <c r="F63" s="40">
        <v>4</v>
      </c>
      <c r="G63" s="80">
        <v>67</v>
      </c>
      <c r="H63" s="79">
        <v>939.99997499999995</v>
      </c>
      <c r="I63" s="40">
        <v>179.99999800000001</v>
      </c>
      <c r="J63" s="40">
        <v>744.99999600000001</v>
      </c>
      <c r="K63" s="40">
        <v>0</v>
      </c>
      <c r="L63" s="80">
        <v>15</v>
      </c>
      <c r="M63" s="40">
        <v>783.99989000000005</v>
      </c>
      <c r="N63" s="40">
        <v>120.587343</v>
      </c>
      <c r="O63" s="41">
        <v>31.585348</v>
      </c>
      <c r="P63" s="41">
        <v>631.82719900000006</v>
      </c>
      <c r="Q63" s="83">
        <v>645.12221299999999</v>
      </c>
      <c r="R63" s="41">
        <v>94.863692</v>
      </c>
      <c r="S63" s="41">
        <v>21.822164999999998</v>
      </c>
      <c r="T63" s="72">
        <v>528.43635599999993</v>
      </c>
      <c r="U63" s="5"/>
      <c r="V63" s="5"/>
      <c r="W63" s="5"/>
      <c r="X63" s="5"/>
      <c r="Y63" s="5"/>
    </row>
    <row r="64" spans="1:25" x14ac:dyDescent="0.25">
      <c r="A64" s="71"/>
      <c r="B64" s="40">
        <v>59</v>
      </c>
      <c r="C64" s="79">
        <v>1051</v>
      </c>
      <c r="D64" s="40">
        <v>311</v>
      </c>
      <c r="E64" s="40">
        <v>627</v>
      </c>
      <c r="F64" s="40">
        <v>32</v>
      </c>
      <c r="G64" s="80">
        <v>61</v>
      </c>
      <c r="H64" s="79">
        <v>719.00000799999998</v>
      </c>
      <c r="I64" s="40">
        <v>110</v>
      </c>
      <c r="J64" s="40">
        <v>549.99999700000001</v>
      </c>
      <c r="K64" s="40">
        <v>4</v>
      </c>
      <c r="L64" s="80">
        <v>40</v>
      </c>
      <c r="M64" s="40">
        <v>608.00000799999998</v>
      </c>
      <c r="N64" s="40">
        <v>167.141886</v>
      </c>
      <c r="O64" s="41">
        <v>13.932413</v>
      </c>
      <c r="P64" s="41">
        <v>426.92570899999998</v>
      </c>
      <c r="Q64" s="83">
        <v>481.29497700000002</v>
      </c>
      <c r="R64" s="41">
        <v>125.799887</v>
      </c>
      <c r="S64" s="41">
        <v>9.1002709999999993</v>
      </c>
      <c r="T64" s="72">
        <v>346.39481899999998</v>
      </c>
      <c r="U64" s="5"/>
      <c r="V64" s="5"/>
      <c r="W64" s="5"/>
      <c r="X64" s="5"/>
      <c r="Y64" s="5"/>
    </row>
    <row r="65" spans="1:25" x14ac:dyDescent="0.25">
      <c r="A65" s="71"/>
      <c r="B65" s="40">
        <v>60</v>
      </c>
      <c r="C65" s="79">
        <v>1419</v>
      </c>
      <c r="D65" s="40">
        <v>567</v>
      </c>
      <c r="E65" s="40">
        <v>680</v>
      </c>
      <c r="F65" s="40">
        <v>18</v>
      </c>
      <c r="G65" s="80">
        <v>112</v>
      </c>
      <c r="H65" s="79">
        <v>884.99998200000005</v>
      </c>
      <c r="I65" s="40">
        <v>325.000001</v>
      </c>
      <c r="J65" s="40">
        <v>484.99998699999998</v>
      </c>
      <c r="K65" s="40">
        <v>0</v>
      </c>
      <c r="L65" s="80">
        <v>60.000000999999997</v>
      </c>
      <c r="M65" s="40">
        <v>676.999819</v>
      </c>
      <c r="N65" s="40">
        <v>178.415201</v>
      </c>
      <c r="O65" s="41">
        <v>18.201637999999999</v>
      </c>
      <c r="P65" s="41">
        <v>480.38297999999998</v>
      </c>
      <c r="Q65" s="83">
        <v>539.98193200000003</v>
      </c>
      <c r="R65" s="41">
        <v>137.32905</v>
      </c>
      <c r="S65" s="41">
        <v>12.134425</v>
      </c>
      <c r="T65" s="72">
        <v>390.51845700000001</v>
      </c>
      <c r="U65" s="5"/>
      <c r="V65" s="5"/>
      <c r="W65" s="5"/>
      <c r="X65" s="5"/>
      <c r="Y65" s="5"/>
    </row>
    <row r="66" spans="1:25" x14ac:dyDescent="0.25">
      <c r="A66" s="71"/>
      <c r="B66" s="40">
        <v>61</v>
      </c>
      <c r="C66" s="79">
        <v>922</v>
      </c>
      <c r="D66" s="40">
        <v>318</v>
      </c>
      <c r="E66" s="40">
        <v>536</v>
      </c>
      <c r="F66" s="40">
        <v>3</v>
      </c>
      <c r="G66" s="80">
        <v>51</v>
      </c>
      <c r="H66" s="79">
        <v>650.000001</v>
      </c>
      <c r="I66" s="40">
        <v>330.00000399999999</v>
      </c>
      <c r="J66" s="40">
        <v>284.99999800000001</v>
      </c>
      <c r="K66" s="40">
        <v>25.000001999999999</v>
      </c>
      <c r="L66" s="80">
        <v>10</v>
      </c>
      <c r="M66" s="40">
        <v>395.999979</v>
      </c>
      <c r="N66" s="40">
        <v>99.603335000000001</v>
      </c>
      <c r="O66" s="41">
        <v>10.691951</v>
      </c>
      <c r="P66" s="41">
        <v>285.70469299999996</v>
      </c>
      <c r="Q66" s="83">
        <v>316.80442399999998</v>
      </c>
      <c r="R66" s="41">
        <v>75.975269999999995</v>
      </c>
      <c r="S66" s="41">
        <v>7.2394259999999999</v>
      </c>
      <c r="T66" s="72">
        <v>233.58972799999998</v>
      </c>
      <c r="U66" s="5"/>
      <c r="V66" s="5"/>
      <c r="W66" s="5"/>
      <c r="X66" s="5"/>
      <c r="Y66" s="5"/>
    </row>
    <row r="67" spans="1:25" x14ac:dyDescent="0.25">
      <c r="A67" s="71"/>
      <c r="B67" s="40">
        <v>62</v>
      </c>
      <c r="C67" s="79">
        <v>1764</v>
      </c>
      <c r="D67" s="40">
        <v>582</v>
      </c>
      <c r="E67" s="40">
        <v>990</v>
      </c>
      <c r="F67" s="40">
        <v>27</v>
      </c>
      <c r="G67" s="80">
        <v>121</v>
      </c>
      <c r="H67" s="79">
        <v>1250.0000319999999</v>
      </c>
      <c r="I67" s="40">
        <v>295.00000799999998</v>
      </c>
      <c r="J67" s="40">
        <v>845.00001399999996</v>
      </c>
      <c r="K67" s="40">
        <v>40</v>
      </c>
      <c r="L67" s="80">
        <v>69.999998000000005</v>
      </c>
      <c r="M67" s="40">
        <v>926.99989500000004</v>
      </c>
      <c r="N67" s="40">
        <v>223.15760900000001</v>
      </c>
      <c r="O67" s="41">
        <v>25.123930000000001</v>
      </c>
      <c r="P67" s="41">
        <v>678.71835600000009</v>
      </c>
      <c r="Q67" s="83">
        <v>743.60972800000002</v>
      </c>
      <c r="R67" s="41">
        <v>168.69728799999999</v>
      </c>
      <c r="S67" s="41">
        <v>17.244585000000001</v>
      </c>
      <c r="T67" s="72">
        <v>557.66785500000003</v>
      </c>
      <c r="U67" s="5"/>
      <c r="V67" s="5"/>
      <c r="W67" s="5"/>
      <c r="X67" s="5"/>
      <c r="Y67" s="5"/>
    </row>
    <row r="68" spans="1:25" x14ac:dyDescent="0.25">
      <c r="A68" s="71"/>
      <c r="B68" s="40">
        <v>63</v>
      </c>
      <c r="C68" s="79">
        <v>2293</v>
      </c>
      <c r="D68" s="40">
        <v>426</v>
      </c>
      <c r="E68" s="40">
        <v>1487</v>
      </c>
      <c r="F68" s="40">
        <v>21</v>
      </c>
      <c r="G68" s="80">
        <v>295</v>
      </c>
      <c r="H68" s="79">
        <v>1634.9999929999999</v>
      </c>
      <c r="I68" s="40">
        <v>179.999999</v>
      </c>
      <c r="J68" s="40">
        <v>1195.000008</v>
      </c>
      <c r="K68" s="40">
        <v>20</v>
      </c>
      <c r="L68" s="80">
        <v>240.000001</v>
      </c>
      <c r="M68" s="40">
        <v>1398.999783</v>
      </c>
      <c r="N68" s="40">
        <v>186.490612</v>
      </c>
      <c r="O68" s="41">
        <v>74.388282000000004</v>
      </c>
      <c r="P68" s="41">
        <v>1138.1208889999998</v>
      </c>
      <c r="Q68" s="83">
        <v>1183.336278</v>
      </c>
      <c r="R68" s="41">
        <v>155.17688999999999</v>
      </c>
      <c r="S68" s="41">
        <v>52.509374999999999</v>
      </c>
      <c r="T68" s="72">
        <v>975.65001300000006</v>
      </c>
      <c r="U68" s="5"/>
      <c r="V68" s="5"/>
      <c r="W68" s="5"/>
      <c r="X68" s="5"/>
      <c r="Y68" s="5"/>
    </row>
    <row r="69" spans="1:25" x14ac:dyDescent="0.25">
      <c r="A69" s="71"/>
      <c r="B69" s="40">
        <v>64</v>
      </c>
      <c r="C69" s="79">
        <v>1711</v>
      </c>
      <c r="D69" s="40">
        <v>576</v>
      </c>
      <c r="E69" s="40">
        <v>934</v>
      </c>
      <c r="F69" s="40">
        <v>30</v>
      </c>
      <c r="G69" s="80">
        <v>130</v>
      </c>
      <c r="H69" s="79">
        <v>1404.9999889999999</v>
      </c>
      <c r="I69" s="40">
        <v>409.99999600000001</v>
      </c>
      <c r="J69" s="40">
        <v>854.99998700000003</v>
      </c>
      <c r="K69" s="40">
        <v>25</v>
      </c>
      <c r="L69" s="80">
        <v>75.000003000000007</v>
      </c>
      <c r="M69" s="40">
        <v>884.99991699999998</v>
      </c>
      <c r="N69" s="40">
        <v>197.48564999999999</v>
      </c>
      <c r="O69" s="41">
        <v>22.976108</v>
      </c>
      <c r="P69" s="41">
        <v>664.53815900000006</v>
      </c>
      <c r="Q69" s="83">
        <v>691.96347200000002</v>
      </c>
      <c r="R69" s="41">
        <v>148.39001999999999</v>
      </c>
      <c r="S69" s="41">
        <v>18.887505999999998</v>
      </c>
      <c r="T69" s="72">
        <v>524.68594600000006</v>
      </c>
      <c r="U69" s="5"/>
      <c r="V69" s="5"/>
      <c r="W69" s="5"/>
      <c r="X69" s="5"/>
      <c r="Y69" s="5"/>
    </row>
    <row r="70" spans="1:25" x14ac:dyDescent="0.25">
      <c r="A70" s="71"/>
      <c r="B70" s="40">
        <v>65</v>
      </c>
      <c r="C70" s="79">
        <v>1620</v>
      </c>
      <c r="D70" s="40">
        <v>453</v>
      </c>
      <c r="E70" s="40">
        <v>995</v>
      </c>
      <c r="F70" s="40">
        <v>36</v>
      </c>
      <c r="G70" s="80">
        <v>111</v>
      </c>
      <c r="H70" s="79">
        <v>873.99999200000002</v>
      </c>
      <c r="I70" s="40">
        <v>145.000001</v>
      </c>
      <c r="J70" s="40">
        <v>609.99998800000003</v>
      </c>
      <c r="K70" s="40">
        <v>4</v>
      </c>
      <c r="L70" s="80">
        <v>90.000000999999997</v>
      </c>
      <c r="M70" s="40">
        <v>853.99992899999995</v>
      </c>
      <c r="N70" s="40">
        <v>196.123108</v>
      </c>
      <c r="O70" s="41">
        <v>21.630445000000002</v>
      </c>
      <c r="P70" s="41">
        <v>636.24637599999994</v>
      </c>
      <c r="Q70" s="83">
        <v>674.36792100000002</v>
      </c>
      <c r="R70" s="41">
        <v>149.834194</v>
      </c>
      <c r="S70" s="41">
        <v>18.42943</v>
      </c>
      <c r="T70" s="72">
        <v>506.10429699999997</v>
      </c>
      <c r="U70" s="5"/>
      <c r="V70" s="5"/>
      <c r="W70" s="5"/>
      <c r="X70" s="5"/>
      <c r="Y70" s="5"/>
    </row>
    <row r="71" spans="1:25" x14ac:dyDescent="0.25">
      <c r="A71" s="71"/>
      <c r="B71" s="40">
        <v>66</v>
      </c>
      <c r="C71" s="79">
        <v>2391</v>
      </c>
      <c r="D71" s="40">
        <v>761</v>
      </c>
      <c r="E71" s="40">
        <v>1406</v>
      </c>
      <c r="F71" s="40">
        <v>25</v>
      </c>
      <c r="G71" s="80">
        <v>141</v>
      </c>
      <c r="H71" s="79">
        <v>1704.999959</v>
      </c>
      <c r="I71" s="40">
        <v>569.99999500000001</v>
      </c>
      <c r="J71" s="40">
        <v>1049.999996</v>
      </c>
      <c r="K71" s="40">
        <v>0</v>
      </c>
      <c r="L71" s="80">
        <v>24.999998999999999</v>
      </c>
      <c r="M71" s="40">
        <v>1326.999836</v>
      </c>
      <c r="N71" s="40">
        <v>261.60728</v>
      </c>
      <c r="O71" s="41">
        <v>21.453032</v>
      </c>
      <c r="P71" s="41">
        <v>1043.9395240000001</v>
      </c>
      <c r="Q71" s="83">
        <v>1073.8737920000001</v>
      </c>
      <c r="R71" s="41">
        <v>198.850155</v>
      </c>
      <c r="S71" s="41">
        <v>16.838311000000001</v>
      </c>
      <c r="T71" s="72">
        <v>858.18532600000015</v>
      </c>
      <c r="U71" s="5"/>
      <c r="V71" s="5"/>
      <c r="W71" s="5"/>
      <c r="X71" s="5"/>
      <c r="Y71" s="5"/>
    </row>
    <row r="72" spans="1:25" x14ac:dyDescent="0.25">
      <c r="A72" s="71"/>
      <c r="B72" s="40">
        <v>67</v>
      </c>
      <c r="C72" s="79">
        <v>1498</v>
      </c>
      <c r="D72" s="40">
        <v>363</v>
      </c>
      <c r="E72" s="40">
        <v>944</v>
      </c>
      <c r="F72" s="40">
        <v>24</v>
      </c>
      <c r="G72" s="80">
        <v>133</v>
      </c>
      <c r="H72" s="79">
        <v>1049.9999929999999</v>
      </c>
      <c r="I72" s="40">
        <v>250.00000600000001</v>
      </c>
      <c r="J72" s="40">
        <v>684.99999600000001</v>
      </c>
      <c r="K72" s="40">
        <v>0</v>
      </c>
      <c r="L72" s="80">
        <v>70</v>
      </c>
      <c r="M72" s="40">
        <v>872.99992699999996</v>
      </c>
      <c r="N72" s="40">
        <v>172.12140600000001</v>
      </c>
      <c r="O72" s="41">
        <v>25.044443000000001</v>
      </c>
      <c r="P72" s="41">
        <v>675.83407799999998</v>
      </c>
      <c r="Q72" s="83">
        <v>716.56590200000005</v>
      </c>
      <c r="R72" s="41">
        <v>133.893359</v>
      </c>
      <c r="S72" s="41">
        <v>21.023955000000001</v>
      </c>
      <c r="T72" s="72">
        <v>561.64858800000002</v>
      </c>
      <c r="U72" s="5"/>
      <c r="V72" s="5"/>
      <c r="W72" s="5"/>
      <c r="X72" s="5"/>
      <c r="Y72" s="5"/>
    </row>
    <row r="73" spans="1:25" x14ac:dyDescent="0.25">
      <c r="A73" s="73"/>
      <c r="B73" s="40">
        <v>68</v>
      </c>
      <c r="C73" s="79">
        <v>725</v>
      </c>
      <c r="D73" s="40">
        <v>323</v>
      </c>
      <c r="E73" s="40">
        <v>322</v>
      </c>
      <c r="F73" s="40">
        <v>3</v>
      </c>
      <c r="G73" s="80">
        <v>52</v>
      </c>
      <c r="H73" s="79">
        <v>428.99999400000002</v>
      </c>
      <c r="I73" s="40">
        <v>50</v>
      </c>
      <c r="J73" s="40">
        <v>339.99999100000002</v>
      </c>
      <c r="K73" s="40">
        <v>0</v>
      </c>
      <c r="L73" s="80">
        <v>24</v>
      </c>
      <c r="M73" s="40">
        <v>314.99997999999999</v>
      </c>
      <c r="N73" s="40">
        <v>74.871274999999997</v>
      </c>
      <c r="O73" s="41">
        <v>5.9036140000000001</v>
      </c>
      <c r="P73" s="41">
        <v>234.22509099999999</v>
      </c>
      <c r="Q73" s="83">
        <v>255.12046599999999</v>
      </c>
      <c r="R73" s="41">
        <v>58.441840999999997</v>
      </c>
      <c r="S73" s="41">
        <v>4.6385540000000001</v>
      </c>
      <c r="T73" s="72">
        <v>192.04007100000001</v>
      </c>
      <c r="U73" s="5"/>
      <c r="V73" s="5"/>
      <c r="W73" s="5"/>
      <c r="X73" s="5"/>
      <c r="Y73" s="5"/>
    </row>
    <row r="74" spans="1:25" x14ac:dyDescent="0.25">
      <c r="A74" s="73"/>
      <c r="B74" s="40">
        <v>69</v>
      </c>
      <c r="C74" s="79">
        <v>1079</v>
      </c>
      <c r="D74" s="40">
        <v>288</v>
      </c>
      <c r="E74" s="40">
        <v>679</v>
      </c>
      <c r="F74" s="40">
        <v>14</v>
      </c>
      <c r="G74" s="80">
        <v>69</v>
      </c>
      <c r="H74" s="79">
        <v>944.00000399999999</v>
      </c>
      <c r="I74" s="40">
        <v>210</v>
      </c>
      <c r="J74" s="40">
        <v>680.00001299999997</v>
      </c>
      <c r="K74" s="40">
        <v>4</v>
      </c>
      <c r="L74" s="80">
        <v>25.000001000000001</v>
      </c>
      <c r="M74" s="40">
        <v>678.99979599999995</v>
      </c>
      <c r="N74" s="40">
        <v>135.87827799999999</v>
      </c>
      <c r="O74" s="41">
        <v>18.986653</v>
      </c>
      <c r="P74" s="41">
        <v>524.13486499999988</v>
      </c>
      <c r="Q74" s="83">
        <v>556.78922599999999</v>
      </c>
      <c r="R74" s="41">
        <v>105.731145</v>
      </c>
      <c r="S74" s="41">
        <v>15.888779</v>
      </c>
      <c r="T74" s="72">
        <v>435.16930200000002</v>
      </c>
      <c r="U74" s="5"/>
      <c r="V74" s="5"/>
      <c r="W74" s="5"/>
      <c r="X74" s="5"/>
      <c r="Y74" s="5"/>
    </row>
    <row r="75" spans="1:25" x14ac:dyDescent="0.25">
      <c r="A75" s="73"/>
      <c r="B75" s="40">
        <v>70</v>
      </c>
      <c r="C75" s="79">
        <v>939</v>
      </c>
      <c r="D75" s="40">
        <v>379</v>
      </c>
      <c r="E75" s="40">
        <v>467</v>
      </c>
      <c r="F75" s="40">
        <v>13</v>
      </c>
      <c r="G75" s="80">
        <v>57</v>
      </c>
      <c r="H75" s="79">
        <v>448.99999100000002</v>
      </c>
      <c r="I75" s="40">
        <v>164.99999700000001</v>
      </c>
      <c r="J75" s="40">
        <v>230</v>
      </c>
      <c r="K75" s="40">
        <v>4</v>
      </c>
      <c r="L75" s="80">
        <v>50.000002000000002</v>
      </c>
      <c r="M75" s="40">
        <v>459.99998499999998</v>
      </c>
      <c r="N75" s="40">
        <v>109.33583299999999</v>
      </c>
      <c r="O75" s="41">
        <v>8.6211509999999993</v>
      </c>
      <c r="P75" s="41">
        <v>342.043001</v>
      </c>
      <c r="Q75" s="83">
        <v>372.55688199999997</v>
      </c>
      <c r="R75" s="41">
        <v>85.343643999999998</v>
      </c>
      <c r="S75" s="41">
        <v>6.7737619999999996</v>
      </c>
      <c r="T75" s="72">
        <v>280.43947600000001</v>
      </c>
      <c r="U75" s="5"/>
      <c r="V75" s="5"/>
      <c r="W75" s="5"/>
      <c r="X75" s="5"/>
      <c r="Y75" s="5"/>
    </row>
    <row r="76" spans="1:25" x14ac:dyDescent="0.25">
      <c r="A76" s="71"/>
      <c r="B76" s="40">
        <v>71</v>
      </c>
      <c r="C76" s="79">
        <v>1590</v>
      </c>
      <c r="D76" s="40">
        <v>319</v>
      </c>
      <c r="E76" s="40">
        <v>1030</v>
      </c>
      <c r="F76" s="40">
        <v>47</v>
      </c>
      <c r="G76" s="80">
        <v>167</v>
      </c>
      <c r="H76" s="79">
        <v>1100.000016</v>
      </c>
      <c r="I76" s="40">
        <v>165.00000199999999</v>
      </c>
      <c r="J76" s="40">
        <v>755.00000999999997</v>
      </c>
      <c r="K76" s="40">
        <v>40</v>
      </c>
      <c r="L76" s="80">
        <v>140</v>
      </c>
      <c r="M76" s="40">
        <v>938.99997099999996</v>
      </c>
      <c r="N76" s="40">
        <v>154.54955799999999</v>
      </c>
      <c r="O76" s="41">
        <v>34.444130000000001</v>
      </c>
      <c r="P76" s="41">
        <v>750.00628300000005</v>
      </c>
      <c r="Q76" s="83">
        <v>778.96724400000005</v>
      </c>
      <c r="R76" s="41">
        <v>119.746413</v>
      </c>
      <c r="S76" s="41">
        <v>29.674942999999999</v>
      </c>
      <c r="T76" s="72">
        <v>629.5458880000001</v>
      </c>
      <c r="U76" s="5"/>
      <c r="V76" s="5"/>
      <c r="W76" s="5"/>
      <c r="X76" s="5"/>
      <c r="Y76" s="5"/>
    </row>
    <row r="77" spans="1:25" x14ac:dyDescent="0.25">
      <c r="A77" s="73"/>
      <c r="B77" s="40">
        <v>72</v>
      </c>
      <c r="C77" s="79">
        <v>660</v>
      </c>
      <c r="D77" s="40">
        <v>137</v>
      </c>
      <c r="E77" s="40">
        <v>414</v>
      </c>
      <c r="F77" s="40">
        <v>6</v>
      </c>
      <c r="G77" s="80">
        <v>98</v>
      </c>
      <c r="H77" s="79">
        <v>447.26165700000001</v>
      </c>
      <c r="I77" s="40">
        <v>67.899407999999994</v>
      </c>
      <c r="J77" s="40">
        <v>347.55737499999998</v>
      </c>
      <c r="K77" s="40">
        <v>0</v>
      </c>
      <c r="L77" s="80">
        <v>27.804877999999999</v>
      </c>
      <c r="M77" s="40">
        <v>0</v>
      </c>
      <c r="N77" s="40">
        <v>0</v>
      </c>
      <c r="O77" s="41">
        <v>0</v>
      </c>
      <c r="P77" s="41">
        <v>0</v>
      </c>
      <c r="Q77" s="83">
        <v>0</v>
      </c>
      <c r="R77" s="41">
        <v>0</v>
      </c>
      <c r="S77" s="41">
        <v>0</v>
      </c>
      <c r="T77" s="72">
        <v>0</v>
      </c>
      <c r="U77" s="5"/>
      <c r="V77" s="5"/>
      <c r="W77" s="5"/>
      <c r="X77" s="5"/>
      <c r="Y77" s="5"/>
    </row>
    <row r="78" spans="1:25" x14ac:dyDescent="0.25">
      <c r="A78" s="73"/>
      <c r="B78" s="40">
        <v>73</v>
      </c>
      <c r="C78" s="79">
        <v>1212</v>
      </c>
      <c r="D78" s="40">
        <v>352</v>
      </c>
      <c r="E78" s="40">
        <v>755</v>
      </c>
      <c r="F78" s="40">
        <v>11</v>
      </c>
      <c r="G78" s="80">
        <v>66</v>
      </c>
      <c r="H78" s="79">
        <v>796.738338</v>
      </c>
      <c r="I78" s="40">
        <v>157.10058699999999</v>
      </c>
      <c r="J78" s="40">
        <v>607.44262000000003</v>
      </c>
      <c r="K78" s="40">
        <v>0</v>
      </c>
      <c r="L78" s="80">
        <v>17.195122000000001</v>
      </c>
      <c r="M78" s="40">
        <v>0</v>
      </c>
      <c r="N78" s="40">
        <v>0</v>
      </c>
      <c r="O78" s="41">
        <v>0</v>
      </c>
      <c r="P78" s="41">
        <v>0</v>
      </c>
      <c r="Q78" s="83">
        <v>0</v>
      </c>
      <c r="R78" s="41">
        <v>0</v>
      </c>
      <c r="S78" s="41">
        <v>0</v>
      </c>
      <c r="T78" s="72">
        <v>0</v>
      </c>
      <c r="U78" s="5"/>
      <c r="V78" s="5"/>
      <c r="W78" s="5"/>
      <c r="X78" s="5"/>
      <c r="Y78" s="5"/>
    </row>
    <row r="79" spans="1:25" x14ac:dyDescent="0.25">
      <c r="A79" s="73"/>
      <c r="B79" s="40">
        <v>74</v>
      </c>
      <c r="C79" s="79">
        <v>1561</v>
      </c>
      <c r="D79" s="40">
        <v>326</v>
      </c>
      <c r="E79" s="40">
        <v>1059</v>
      </c>
      <c r="F79" s="40">
        <v>20</v>
      </c>
      <c r="G79" s="80">
        <v>138</v>
      </c>
      <c r="H79" s="79">
        <v>1093.99999</v>
      </c>
      <c r="I79" s="40">
        <v>179.99999800000001</v>
      </c>
      <c r="J79" s="40">
        <v>825.00000299999999</v>
      </c>
      <c r="K79" s="40">
        <v>4</v>
      </c>
      <c r="L79" s="80">
        <v>74.999999000000003</v>
      </c>
      <c r="M79" s="40">
        <v>1992.9999190000001</v>
      </c>
      <c r="N79" s="40">
        <v>392.98898000000003</v>
      </c>
      <c r="O79" s="41">
        <v>65.786944000000005</v>
      </c>
      <c r="P79" s="41">
        <v>1534.2239950000001</v>
      </c>
      <c r="Q79" s="83">
        <v>1580.9823060000001</v>
      </c>
      <c r="R79" s="41">
        <v>289.98327499999999</v>
      </c>
      <c r="S79" s="41">
        <v>44.714551999999998</v>
      </c>
      <c r="T79" s="72">
        <v>1246.2844790000001</v>
      </c>
      <c r="U79" s="5"/>
      <c r="V79" s="5"/>
      <c r="W79" s="5"/>
      <c r="X79" s="5"/>
      <c r="Y79" s="5"/>
    </row>
    <row r="80" spans="1:25" x14ac:dyDescent="0.25">
      <c r="A80" s="71"/>
      <c r="B80" s="40">
        <v>75</v>
      </c>
      <c r="C80" s="81">
        <v>743</v>
      </c>
      <c r="D80" s="74">
        <v>69</v>
      </c>
      <c r="E80" s="74">
        <v>507</v>
      </c>
      <c r="F80" s="74">
        <v>20</v>
      </c>
      <c r="G80" s="67">
        <v>126</v>
      </c>
      <c r="H80" s="81">
        <v>533.677412</v>
      </c>
      <c r="I80" s="74">
        <v>73.753845999999996</v>
      </c>
      <c r="J80" s="74">
        <v>373.42191600000001</v>
      </c>
      <c r="K80" s="74">
        <v>41.428572000000003</v>
      </c>
      <c r="L80" s="67">
        <v>44.135593</v>
      </c>
      <c r="M80" s="74">
        <v>471.99995200000001</v>
      </c>
      <c r="N80" s="74">
        <v>62.918922999999999</v>
      </c>
      <c r="O80" s="74">
        <v>25.097405999999999</v>
      </c>
      <c r="P80" s="74">
        <v>383.98362300000002</v>
      </c>
      <c r="Q80" s="81">
        <v>399.23856499999999</v>
      </c>
      <c r="R80" s="74">
        <v>52.354179000000002</v>
      </c>
      <c r="S80" s="74">
        <v>17.715816</v>
      </c>
      <c r="T80" s="67">
        <v>329.16856999999999</v>
      </c>
      <c r="U80" s="5"/>
      <c r="V80" s="5"/>
      <c r="W80" s="5"/>
      <c r="X80" s="5"/>
      <c r="Y80" s="5"/>
    </row>
    <row r="81" spans="1:25" x14ac:dyDescent="0.25">
      <c r="A81" s="73"/>
      <c r="B81" s="40">
        <v>76</v>
      </c>
      <c r="C81" s="81">
        <v>1520</v>
      </c>
      <c r="D81" s="74">
        <v>389</v>
      </c>
      <c r="E81" s="74">
        <v>1019</v>
      </c>
      <c r="F81" s="74">
        <v>19</v>
      </c>
      <c r="G81" s="67">
        <v>81</v>
      </c>
      <c r="H81" s="81">
        <v>1158.0000359999999</v>
      </c>
      <c r="I81" s="74">
        <v>260.00000299999999</v>
      </c>
      <c r="J81" s="74">
        <v>820.00000299999999</v>
      </c>
      <c r="K81" s="74">
        <v>4</v>
      </c>
      <c r="L81" s="67">
        <v>14</v>
      </c>
      <c r="M81" s="74">
        <v>846.00001199999997</v>
      </c>
      <c r="N81" s="74">
        <v>158.51701499999999</v>
      </c>
      <c r="O81" s="74">
        <v>11.940408</v>
      </c>
      <c r="P81" s="74">
        <v>675.54258899999991</v>
      </c>
      <c r="Q81" s="81">
        <v>686.79457300000001</v>
      </c>
      <c r="R81" s="74">
        <v>119.626195</v>
      </c>
      <c r="S81" s="74">
        <v>8.8447469999999999</v>
      </c>
      <c r="T81" s="67">
        <v>558.32363100000009</v>
      </c>
      <c r="U81" s="5"/>
      <c r="V81" s="5"/>
      <c r="W81" s="5"/>
      <c r="X81" s="5"/>
      <c r="Y81" s="5"/>
    </row>
    <row r="82" spans="1:25" x14ac:dyDescent="0.25">
      <c r="A82" s="73"/>
      <c r="B82" s="40">
        <v>77</v>
      </c>
      <c r="C82" s="81">
        <v>1224</v>
      </c>
      <c r="D82" s="74">
        <v>343</v>
      </c>
      <c r="E82" s="74">
        <v>739</v>
      </c>
      <c r="F82" s="74">
        <v>14</v>
      </c>
      <c r="G82" s="67">
        <v>106</v>
      </c>
      <c r="H82" s="81">
        <v>832.49361999999996</v>
      </c>
      <c r="I82" s="74">
        <v>212.23683600000001</v>
      </c>
      <c r="J82" s="74">
        <v>546.16694500000006</v>
      </c>
      <c r="K82" s="74">
        <v>37.741936000000003</v>
      </c>
      <c r="L82" s="67">
        <v>30.812190000000001</v>
      </c>
      <c r="M82" s="74">
        <v>783.99989800000003</v>
      </c>
      <c r="N82" s="74">
        <v>162.04128399999999</v>
      </c>
      <c r="O82" s="74">
        <v>31.171789</v>
      </c>
      <c r="P82" s="74">
        <v>590.78682500000002</v>
      </c>
      <c r="Q82" s="81">
        <v>627.84688000000006</v>
      </c>
      <c r="R82" s="74">
        <v>124.395329</v>
      </c>
      <c r="S82" s="74">
        <v>23.819952000000001</v>
      </c>
      <c r="T82" s="67">
        <v>479.63159900000005</v>
      </c>
      <c r="U82" s="5"/>
      <c r="V82" s="5"/>
      <c r="W82" s="5"/>
      <c r="X82" s="5"/>
      <c r="Y82" s="5"/>
    </row>
    <row r="83" spans="1:25" x14ac:dyDescent="0.25">
      <c r="A83" s="73"/>
      <c r="B83" s="40">
        <v>78</v>
      </c>
      <c r="C83" s="81">
        <v>1440</v>
      </c>
      <c r="D83" s="74">
        <v>387</v>
      </c>
      <c r="E83" s="74">
        <v>810</v>
      </c>
      <c r="F83" s="74">
        <v>35</v>
      </c>
      <c r="G83" s="67">
        <v>185</v>
      </c>
      <c r="H83" s="81">
        <v>1245.1148020000001</v>
      </c>
      <c r="I83" s="74">
        <v>258.59649400000001</v>
      </c>
      <c r="J83" s="74">
        <v>720.00000699999998</v>
      </c>
      <c r="K83" s="74">
        <v>157.25806299999999</v>
      </c>
      <c r="L83" s="67">
        <v>89.795916000000005</v>
      </c>
      <c r="M83" s="74">
        <v>796.99984700000005</v>
      </c>
      <c r="N83" s="74">
        <v>164.728182</v>
      </c>
      <c r="O83" s="74">
        <v>31.688666000000001</v>
      </c>
      <c r="P83" s="74">
        <v>600.58299899999997</v>
      </c>
      <c r="Q83" s="81">
        <v>638.25756699999999</v>
      </c>
      <c r="R83" s="74">
        <v>126.457999</v>
      </c>
      <c r="S83" s="74">
        <v>24.214924</v>
      </c>
      <c r="T83" s="67">
        <v>487.58464400000003</v>
      </c>
      <c r="U83" s="5"/>
      <c r="V83" s="5"/>
      <c r="W83" s="5"/>
      <c r="X83" s="5"/>
      <c r="Y83" s="5"/>
    </row>
    <row r="84" spans="1:25" x14ac:dyDescent="0.25">
      <c r="A84" s="71"/>
      <c r="B84" s="40">
        <v>79</v>
      </c>
      <c r="C84" s="81">
        <v>328</v>
      </c>
      <c r="D84" s="74">
        <v>98</v>
      </c>
      <c r="E84" s="74">
        <v>204</v>
      </c>
      <c r="F84" s="74">
        <v>1</v>
      </c>
      <c r="G84" s="67">
        <v>17</v>
      </c>
      <c r="H84" s="81">
        <v>207.39161200000001</v>
      </c>
      <c r="I84" s="74">
        <v>54.166666999999997</v>
      </c>
      <c r="J84" s="74">
        <v>148.833054</v>
      </c>
      <c r="K84" s="74">
        <v>0</v>
      </c>
      <c r="L84" s="67">
        <v>4.3918920000000004</v>
      </c>
      <c r="M84" s="74">
        <v>124.000006</v>
      </c>
      <c r="N84" s="74">
        <v>25.628983000000002</v>
      </c>
      <c r="O84" s="74">
        <v>4.9302330000000003</v>
      </c>
      <c r="P84" s="74">
        <v>93.440789999999993</v>
      </c>
      <c r="Q84" s="81">
        <v>99.302329999999998</v>
      </c>
      <c r="R84" s="74">
        <v>19.674775</v>
      </c>
      <c r="S84" s="74">
        <v>3.767442</v>
      </c>
      <c r="T84" s="67">
        <v>75.860112999999998</v>
      </c>
      <c r="U84" s="5"/>
      <c r="V84" s="5"/>
      <c r="W84" s="5"/>
      <c r="X84" s="5"/>
      <c r="Y84" s="5"/>
    </row>
    <row r="85" spans="1:25" x14ac:dyDescent="0.25">
      <c r="A85" s="73"/>
      <c r="B85" s="40">
        <v>80</v>
      </c>
      <c r="C85" s="81">
        <v>1361</v>
      </c>
      <c r="D85" s="74">
        <v>384</v>
      </c>
      <c r="E85" s="74">
        <v>833</v>
      </c>
      <c r="F85" s="74">
        <v>23</v>
      </c>
      <c r="G85" s="67">
        <v>99</v>
      </c>
      <c r="H85" s="81">
        <v>945.00000899999998</v>
      </c>
      <c r="I85" s="74">
        <v>215.000001</v>
      </c>
      <c r="J85" s="74">
        <v>520.00001499999996</v>
      </c>
      <c r="K85" s="74">
        <v>35.000000999999997</v>
      </c>
      <c r="L85" s="67">
        <v>140.000001</v>
      </c>
      <c r="M85" s="74">
        <v>821.00002600000005</v>
      </c>
      <c r="N85" s="74">
        <v>164.956605</v>
      </c>
      <c r="O85" s="74">
        <v>32.579101999999999</v>
      </c>
      <c r="P85" s="74">
        <v>623.46431900000005</v>
      </c>
      <c r="Q85" s="81">
        <v>658.65949599999999</v>
      </c>
      <c r="R85" s="74">
        <v>126.75895199999999</v>
      </c>
      <c r="S85" s="74">
        <v>24.599181999999999</v>
      </c>
      <c r="T85" s="67">
        <v>507.30136199999998</v>
      </c>
      <c r="U85" s="5"/>
      <c r="V85" s="5"/>
      <c r="W85" s="5"/>
      <c r="X85" s="5"/>
      <c r="Y85" s="5"/>
    </row>
    <row r="86" spans="1:25" x14ac:dyDescent="0.25">
      <c r="A86" s="73"/>
      <c r="B86" s="40">
        <v>81</v>
      </c>
      <c r="C86" s="81">
        <v>331</v>
      </c>
      <c r="D86" s="74">
        <v>179</v>
      </c>
      <c r="E86" s="74">
        <v>139</v>
      </c>
      <c r="F86" s="74">
        <v>0</v>
      </c>
      <c r="G86" s="67">
        <v>8</v>
      </c>
      <c r="H86" s="81">
        <v>236.79243</v>
      </c>
      <c r="I86" s="74">
        <v>85.886077999999998</v>
      </c>
      <c r="J86" s="74">
        <v>144.23969</v>
      </c>
      <c r="K86" s="74">
        <v>0</v>
      </c>
      <c r="L86" s="67">
        <v>6.6666660000000002</v>
      </c>
      <c r="M86" s="74">
        <v>134.99999399999999</v>
      </c>
      <c r="N86" s="74">
        <v>33.757326999999997</v>
      </c>
      <c r="O86" s="74">
        <v>2.0548890000000002</v>
      </c>
      <c r="P86" s="74">
        <v>99.18777799999998</v>
      </c>
      <c r="Q86" s="81">
        <v>106.605161</v>
      </c>
      <c r="R86" s="74">
        <v>24.884765000000002</v>
      </c>
      <c r="S86" s="74">
        <v>1.4944649999999999</v>
      </c>
      <c r="T86" s="67">
        <v>80.225930999999989</v>
      </c>
      <c r="U86" s="5"/>
      <c r="V86" s="5"/>
      <c r="W86" s="5"/>
      <c r="X86" s="5"/>
      <c r="Y86" s="5"/>
    </row>
    <row r="87" spans="1:25" x14ac:dyDescent="0.25">
      <c r="A87" s="73"/>
      <c r="B87" s="40">
        <v>82</v>
      </c>
      <c r="C87" s="81">
        <v>1493</v>
      </c>
      <c r="D87" s="74">
        <v>537</v>
      </c>
      <c r="E87" s="74">
        <v>815</v>
      </c>
      <c r="F87" s="74">
        <v>30</v>
      </c>
      <c r="G87" s="67">
        <v>87</v>
      </c>
      <c r="H87" s="81">
        <v>1118.207547</v>
      </c>
      <c r="I87" s="74">
        <v>259.11392899999998</v>
      </c>
      <c r="J87" s="74">
        <v>765.76029000000005</v>
      </c>
      <c r="K87" s="74">
        <v>15</v>
      </c>
      <c r="L87" s="67">
        <v>53.333333000000003</v>
      </c>
      <c r="M87" s="74">
        <v>885.00003900000002</v>
      </c>
      <c r="N87" s="74">
        <v>221.29804999999999</v>
      </c>
      <c r="O87" s="74">
        <v>13.470942000000001</v>
      </c>
      <c r="P87" s="74">
        <v>650.23104699999999</v>
      </c>
      <c r="Q87" s="81">
        <v>698.85611900000004</v>
      </c>
      <c r="R87" s="74">
        <v>163.13346999999999</v>
      </c>
      <c r="S87" s="74">
        <v>9.7970480000000002</v>
      </c>
      <c r="T87" s="67">
        <v>525.92560100000003</v>
      </c>
      <c r="U87" s="5"/>
      <c r="V87" s="5"/>
      <c r="W87" s="5"/>
      <c r="X87" s="5"/>
      <c r="Y87" s="5"/>
    </row>
    <row r="88" spans="1:25" x14ac:dyDescent="0.25">
      <c r="A88" s="73"/>
      <c r="B88" s="40">
        <v>83</v>
      </c>
      <c r="C88" s="81">
        <v>1203</v>
      </c>
      <c r="D88" s="74">
        <v>340</v>
      </c>
      <c r="E88" s="74">
        <v>786</v>
      </c>
      <c r="F88" s="74">
        <v>11</v>
      </c>
      <c r="G88" s="67">
        <v>53</v>
      </c>
      <c r="H88" s="81">
        <v>894.08295599999997</v>
      </c>
      <c r="I88" s="74">
        <v>207.20899499999999</v>
      </c>
      <c r="J88" s="74">
        <v>637.16883900000005</v>
      </c>
      <c r="K88" s="74">
        <v>20.000001000000001</v>
      </c>
      <c r="L88" s="67">
        <v>27.038461000000002</v>
      </c>
      <c r="M88" s="74">
        <v>686.99995899999999</v>
      </c>
      <c r="N88" s="74">
        <v>171.787282</v>
      </c>
      <c r="O88" s="74">
        <v>10.457103</v>
      </c>
      <c r="P88" s="74">
        <v>504.75557399999997</v>
      </c>
      <c r="Q88" s="81">
        <v>542.50181299999997</v>
      </c>
      <c r="R88" s="74">
        <v>126.6358</v>
      </c>
      <c r="S88" s="74">
        <v>7.6051659999999996</v>
      </c>
      <c r="T88" s="67">
        <v>408.26084699999996</v>
      </c>
      <c r="U88" s="5"/>
      <c r="V88" s="5"/>
      <c r="W88" s="5"/>
      <c r="X88" s="5"/>
      <c r="Y88" s="5"/>
    </row>
    <row r="89" spans="1:25" x14ac:dyDescent="0.25">
      <c r="A89" s="73"/>
      <c r="B89" s="40">
        <v>84</v>
      </c>
      <c r="C89" s="81">
        <v>916</v>
      </c>
      <c r="D89" s="74">
        <v>549</v>
      </c>
      <c r="E89" s="74">
        <v>282</v>
      </c>
      <c r="F89" s="74">
        <v>13</v>
      </c>
      <c r="G89" s="67">
        <v>58</v>
      </c>
      <c r="H89" s="81">
        <v>634.00002099999995</v>
      </c>
      <c r="I89" s="74">
        <v>305.00001300000002</v>
      </c>
      <c r="J89" s="74">
        <v>264.99999600000001</v>
      </c>
      <c r="K89" s="74">
        <v>4</v>
      </c>
      <c r="L89" s="67">
        <v>35</v>
      </c>
      <c r="M89" s="74">
        <v>280.99998699999998</v>
      </c>
      <c r="N89" s="74">
        <v>70.265249999999995</v>
      </c>
      <c r="O89" s="74">
        <v>4.2772139999999998</v>
      </c>
      <c r="P89" s="74">
        <v>206.45752300000001</v>
      </c>
      <c r="Q89" s="81">
        <v>221.89666800000001</v>
      </c>
      <c r="R89" s="74">
        <v>51.797176</v>
      </c>
      <c r="S89" s="74">
        <v>3.1107010000000002</v>
      </c>
      <c r="T89" s="67">
        <v>166.98879099999999</v>
      </c>
      <c r="U89" s="5"/>
      <c r="V89" s="5"/>
      <c r="W89" s="5"/>
      <c r="X89" s="5"/>
      <c r="Y89" s="5"/>
    </row>
    <row r="90" spans="1:25" x14ac:dyDescent="0.25">
      <c r="A90" s="73"/>
      <c r="B90" s="40">
        <v>85</v>
      </c>
      <c r="C90" s="81">
        <v>1245</v>
      </c>
      <c r="D90" s="74">
        <v>254</v>
      </c>
      <c r="E90" s="74">
        <v>666</v>
      </c>
      <c r="F90" s="74">
        <v>38</v>
      </c>
      <c r="G90" s="67">
        <v>261</v>
      </c>
      <c r="H90" s="81">
        <v>905.49106400000005</v>
      </c>
      <c r="I90" s="74">
        <v>258.92307199999999</v>
      </c>
      <c r="J90" s="74">
        <v>485.34673800000002</v>
      </c>
      <c r="K90" s="74">
        <v>62.142856999999999</v>
      </c>
      <c r="L90" s="67">
        <v>97.203388000000004</v>
      </c>
      <c r="M90" s="74">
        <v>1390.0000070000001</v>
      </c>
      <c r="N90" s="74">
        <v>261.160076</v>
      </c>
      <c r="O90" s="74">
        <v>37.106039000000003</v>
      </c>
      <c r="P90" s="74">
        <v>1091.733892</v>
      </c>
      <c r="Q90" s="81">
        <v>1126.9564089999999</v>
      </c>
      <c r="R90" s="74">
        <v>206.72274999999999</v>
      </c>
      <c r="S90" s="74">
        <v>31.524180000000001</v>
      </c>
      <c r="T90" s="67">
        <v>888.70947899999987</v>
      </c>
      <c r="U90" s="5"/>
      <c r="V90" s="5"/>
      <c r="W90" s="5"/>
      <c r="X90" s="5"/>
      <c r="Y90" s="5"/>
    </row>
    <row r="91" spans="1:25" x14ac:dyDescent="0.25">
      <c r="A91" s="73"/>
      <c r="B91" s="40">
        <v>86</v>
      </c>
      <c r="C91" s="81">
        <v>1288</v>
      </c>
      <c r="D91" s="74">
        <v>219</v>
      </c>
      <c r="E91" s="74">
        <v>686</v>
      </c>
      <c r="F91" s="74">
        <v>16</v>
      </c>
      <c r="G91" s="67">
        <v>332</v>
      </c>
      <c r="H91" s="81">
        <v>834.917055</v>
      </c>
      <c r="I91" s="74">
        <v>117.791004</v>
      </c>
      <c r="J91" s="74">
        <v>532.83117700000003</v>
      </c>
      <c r="K91" s="74">
        <v>25</v>
      </c>
      <c r="L91" s="67">
        <v>157.961544</v>
      </c>
      <c r="M91" s="74">
        <v>741.00003200000003</v>
      </c>
      <c r="N91" s="74">
        <v>143.79076599999999</v>
      </c>
      <c r="O91" s="74">
        <v>42.603548000000004</v>
      </c>
      <c r="P91" s="74">
        <v>554.60571800000002</v>
      </c>
      <c r="Q91" s="81">
        <v>578.84946100000002</v>
      </c>
      <c r="R91" s="74">
        <v>106.42959399999999</v>
      </c>
      <c r="S91" s="74">
        <v>30.984397999999999</v>
      </c>
      <c r="T91" s="67">
        <v>441.43546900000001</v>
      </c>
      <c r="U91" s="5"/>
      <c r="V91" s="5"/>
      <c r="W91" s="5"/>
      <c r="X91" s="5"/>
      <c r="Y91" s="5"/>
    </row>
    <row r="92" spans="1:25" x14ac:dyDescent="0.25">
      <c r="A92" s="73"/>
      <c r="B92" s="40">
        <v>87</v>
      </c>
      <c r="C92" s="81">
        <v>1125</v>
      </c>
      <c r="D92" s="74">
        <v>308</v>
      </c>
      <c r="E92" s="74">
        <v>554</v>
      </c>
      <c r="F92" s="74">
        <v>38</v>
      </c>
      <c r="G92" s="67">
        <v>194</v>
      </c>
      <c r="H92" s="81">
        <v>755</v>
      </c>
      <c r="I92" s="74">
        <v>260</v>
      </c>
      <c r="J92" s="74">
        <v>455</v>
      </c>
      <c r="K92" s="74">
        <v>10</v>
      </c>
      <c r="L92" s="67">
        <v>15</v>
      </c>
      <c r="M92" s="74">
        <v>417.99992400000002</v>
      </c>
      <c r="N92" s="74">
        <v>75.707434000000006</v>
      </c>
      <c r="O92" s="74">
        <v>28.112767000000002</v>
      </c>
      <c r="P92" s="74">
        <v>314.17972300000002</v>
      </c>
      <c r="Q92" s="81">
        <v>325.71053899999998</v>
      </c>
      <c r="R92" s="74">
        <v>56.108849999999997</v>
      </c>
      <c r="S92" s="74">
        <v>20.445647999999998</v>
      </c>
      <c r="T92" s="67">
        <v>249.15604099999996</v>
      </c>
      <c r="U92" s="5"/>
      <c r="V92" s="5"/>
      <c r="W92" s="5"/>
      <c r="X92" s="5"/>
      <c r="Y92" s="5"/>
    </row>
    <row r="93" spans="1:25" x14ac:dyDescent="0.25">
      <c r="A93" s="73"/>
      <c r="B93" s="40">
        <v>88</v>
      </c>
      <c r="C93" s="81">
        <v>1977</v>
      </c>
      <c r="D93" s="74">
        <v>343</v>
      </c>
      <c r="E93" s="74">
        <v>1212</v>
      </c>
      <c r="F93" s="74">
        <v>34</v>
      </c>
      <c r="G93" s="67">
        <v>368</v>
      </c>
      <c r="H93" s="81">
        <v>1453.9999909999999</v>
      </c>
      <c r="I93" s="74">
        <v>299.99999300000002</v>
      </c>
      <c r="J93" s="74">
        <v>949.99999500000001</v>
      </c>
      <c r="K93" s="74">
        <v>0</v>
      </c>
      <c r="L93" s="67">
        <v>155.00000499999999</v>
      </c>
      <c r="M93" s="74">
        <v>892.00002800000004</v>
      </c>
      <c r="N93" s="74">
        <v>161.557525</v>
      </c>
      <c r="O93" s="74">
        <v>59.991849999999999</v>
      </c>
      <c r="P93" s="74">
        <v>670.45065299999999</v>
      </c>
      <c r="Q93" s="81">
        <v>695.05708700000002</v>
      </c>
      <c r="R93" s="74">
        <v>119.7347</v>
      </c>
      <c r="S93" s="74">
        <v>43.630436000000003</v>
      </c>
      <c r="T93" s="67">
        <v>531.69195100000002</v>
      </c>
      <c r="U93" s="5"/>
      <c r="V93" s="5"/>
      <c r="W93" s="5"/>
      <c r="X93" s="5"/>
      <c r="Y93" s="5"/>
    </row>
    <row r="94" spans="1:25" x14ac:dyDescent="0.25">
      <c r="A94" s="73"/>
      <c r="B94" s="40">
        <v>89</v>
      </c>
      <c r="C94" s="81">
        <v>1653</v>
      </c>
      <c r="D94" s="74">
        <v>307</v>
      </c>
      <c r="E94" s="74">
        <v>1025</v>
      </c>
      <c r="F94" s="74">
        <v>44</v>
      </c>
      <c r="G94" s="67">
        <v>235</v>
      </c>
      <c r="H94" s="81">
        <v>1269.5826489999999</v>
      </c>
      <c r="I94" s="74">
        <v>265.39569</v>
      </c>
      <c r="J94" s="74">
        <v>885.46102399999995</v>
      </c>
      <c r="K94" s="74">
        <v>2.8</v>
      </c>
      <c r="L94" s="67">
        <v>112.59259299999999</v>
      </c>
      <c r="M94" s="74">
        <v>339.00000999999997</v>
      </c>
      <c r="N94" s="74">
        <v>61.399104000000001</v>
      </c>
      <c r="O94" s="74">
        <v>22.799593000000002</v>
      </c>
      <c r="P94" s="74">
        <v>254.80131299999994</v>
      </c>
      <c r="Q94" s="81">
        <v>264.15286099999997</v>
      </c>
      <c r="R94" s="74">
        <v>45.504555000000003</v>
      </c>
      <c r="S94" s="74">
        <v>16.581522</v>
      </c>
      <c r="T94" s="67">
        <v>202.06678399999996</v>
      </c>
      <c r="U94" s="5"/>
      <c r="V94" s="5"/>
      <c r="W94" s="5"/>
      <c r="X94" s="5"/>
      <c r="Y94" s="5"/>
    </row>
    <row r="95" spans="1:25" x14ac:dyDescent="0.25">
      <c r="A95" s="73"/>
      <c r="B95" s="40">
        <v>90</v>
      </c>
      <c r="C95" s="81">
        <v>952</v>
      </c>
      <c r="D95" s="74">
        <v>284</v>
      </c>
      <c r="E95" s="74">
        <v>553</v>
      </c>
      <c r="F95" s="74">
        <v>7</v>
      </c>
      <c r="G95" s="67">
        <v>90</v>
      </c>
      <c r="H95" s="81">
        <v>615.00000599999998</v>
      </c>
      <c r="I95" s="74">
        <v>55.000002000000002</v>
      </c>
      <c r="J95" s="74">
        <v>424.99999700000001</v>
      </c>
      <c r="K95" s="74">
        <v>50.000003</v>
      </c>
      <c r="L95" s="67">
        <v>40</v>
      </c>
      <c r="M95" s="74">
        <v>40.999991999999999</v>
      </c>
      <c r="N95" s="74">
        <v>6.309488</v>
      </c>
      <c r="O95" s="74">
        <v>1.45791</v>
      </c>
      <c r="P95" s="74">
        <v>33.232593999999999</v>
      </c>
      <c r="Q95" s="81">
        <v>33.264144999999999</v>
      </c>
      <c r="R95" s="74">
        <v>5.0509029999999999</v>
      </c>
      <c r="S95" s="74">
        <v>1.056241</v>
      </c>
      <c r="T95" s="67">
        <v>27.157001000000001</v>
      </c>
      <c r="U95" s="5"/>
      <c r="V95" s="5"/>
      <c r="W95" s="5"/>
      <c r="X95" s="5"/>
      <c r="Y95" s="5"/>
    </row>
    <row r="96" spans="1:25" x14ac:dyDescent="0.25">
      <c r="A96" s="73"/>
      <c r="B96" s="40">
        <v>91</v>
      </c>
      <c r="C96" s="81">
        <v>1162</v>
      </c>
      <c r="D96" s="74">
        <v>300</v>
      </c>
      <c r="E96" s="74">
        <v>654</v>
      </c>
      <c r="F96" s="74">
        <v>19</v>
      </c>
      <c r="G96" s="67">
        <v>168</v>
      </c>
      <c r="H96" s="81">
        <v>839.41735100000005</v>
      </c>
      <c r="I96" s="74">
        <v>244.60433</v>
      </c>
      <c r="J96" s="74">
        <v>509.53895799999998</v>
      </c>
      <c r="K96" s="74">
        <v>1.2</v>
      </c>
      <c r="L96" s="67">
        <v>77.407411999999994</v>
      </c>
      <c r="M96" s="74">
        <v>584.00000999999997</v>
      </c>
      <c r="N96" s="74">
        <v>89.871757000000002</v>
      </c>
      <c r="O96" s="74">
        <v>20.766328000000001</v>
      </c>
      <c r="P96" s="74">
        <v>473.36192499999999</v>
      </c>
      <c r="Q96" s="81">
        <v>473.811329</v>
      </c>
      <c r="R96" s="74">
        <v>71.944581999999997</v>
      </c>
      <c r="S96" s="74">
        <v>15.044993</v>
      </c>
      <c r="T96" s="67">
        <v>386.82175400000006</v>
      </c>
      <c r="U96" s="5"/>
      <c r="V96" s="5"/>
      <c r="W96" s="5"/>
      <c r="X96" s="5"/>
      <c r="Y96" s="5"/>
    </row>
    <row r="97" spans="1:25" x14ac:dyDescent="0.25">
      <c r="A97" s="73"/>
      <c r="B97" s="40">
        <v>92</v>
      </c>
      <c r="C97" s="81">
        <v>1042</v>
      </c>
      <c r="D97" s="74">
        <v>159</v>
      </c>
      <c r="E97" s="74">
        <v>751</v>
      </c>
      <c r="F97" s="74">
        <v>23</v>
      </c>
      <c r="G97" s="67">
        <v>95</v>
      </c>
      <c r="H97" s="81">
        <v>959.38540499999999</v>
      </c>
      <c r="I97" s="74">
        <v>138.26185000000001</v>
      </c>
      <c r="J97" s="74">
        <v>668.71810600000003</v>
      </c>
      <c r="K97" s="74">
        <v>27.083334000000001</v>
      </c>
      <c r="L97" s="67">
        <v>86.322119000000001</v>
      </c>
      <c r="M97" s="74">
        <v>0</v>
      </c>
      <c r="N97" s="74">
        <v>0</v>
      </c>
      <c r="O97" s="74">
        <v>0</v>
      </c>
      <c r="P97" s="74">
        <v>0</v>
      </c>
      <c r="Q97" s="81">
        <v>0</v>
      </c>
      <c r="R97" s="74">
        <v>0</v>
      </c>
      <c r="S97" s="74">
        <v>0</v>
      </c>
      <c r="T97" s="67">
        <v>0</v>
      </c>
      <c r="U97" s="5"/>
      <c r="V97" s="5"/>
      <c r="W97" s="5"/>
      <c r="X97" s="5"/>
      <c r="Y97" s="5"/>
    </row>
    <row r="98" spans="1:25" x14ac:dyDescent="0.25">
      <c r="A98" s="73"/>
      <c r="B98" s="40">
        <v>93</v>
      </c>
      <c r="C98" s="81">
        <v>418</v>
      </c>
      <c r="D98" s="74">
        <v>98</v>
      </c>
      <c r="E98" s="74">
        <v>290</v>
      </c>
      <c r="F98" s="74">
        <v>7</v>
      </c>
      <c r="G98" s="67">
        <v>21</v>
      </c>
      <c r="H98" s="81">
        <v>355.79681399999998</v>
      </c>
      <c r="I98" s="74">
        <v>80.744919999999993</v>
      </c>
      <c r="J98" s="74">
        <v>243.64965799999999</v>
      </c>
      <c r="K98" s="74">
        <v>9.4791670000000003</v>
      </c>
      <c r="L98" s="67">
        <v>21.923078</v>
      </c>
      <c r="M98" s="74">
        <v>62.000008000000001</v>
      </c>
      <c r="N98" s="74">
        <v>12.379417999999999</v>
      </c>
      <c r="O98" s="74">
        <v>1.89632</v>
      </c>
      <c r="P98" s="74">
        <v>47.724269999999997</v>
      </c>
      <c r="Q98" s="81">
        <v>49.625718999999997</v>
      </c>
      <c r="R98" s="74">
        <v>9.3382319999999996</v>
      </c>
      <c r="S98" s="74">
        <v>1.607051</v>
      </c>
      <c r="T98" s="67">
        <v>38.680436</v>
      </c>
      <c r="U98" s="5"/>
      <c r="V98" s="5"/>
      <c r="W98" s="5"/>
      <c r="X98" s="5"/>
      <c r="Y98" s="5"/>
    </row>
    <row r="99" spans="1:25" x14ac:dyDescent="0.25">
      <c r="A99" s="73"/>
      <c r="B99" s="40">
        <v>94</v>
      </c>
      <c r="C99" s="81">
        <v>2050</v>
      </c>
      <c r="D99" s="74">
        <v>566</v>
      </c>
      <c r="E99" s="74">
        <v>1209</v>
      </c>
      <c r="F99" s="74">
        <v>33</v>
      </c>
      <c r="G99" s="67">
        <v>209</v>
      </c>
      <c r="H99" s="81">
        <v>1599.8485639999999</v>
      </c>
      <c r="I99" s="74">
        <v>361.02299599999998</v>
      </c>
      <c r="J99" s="74">
        <v>994.69410000000005</v>
      </c>
      <c r="K99" s="74">
        <v>29.437501000000001</v>
      </c>
      <c r="L99" s="67">
        <v>187.58283800000001</v>
      </c>
      <c r="M99" s="74">
        <v>1432.9998680000001</v>
      </c>
      <c r="N99" s="74">
        <v>273.26927999999998</v>
      </c>
      <c r="O99" s="74">
        <v>69.241499000000005</v>
      </c>
      <c r="P99" s="74">
        <v>1090.4890890000001</v>
      </c>
      <c r="Q99" s="81">
        <v>1132.3006760000001</v>
      </c>
      <c r="R99" s="74">
        <v>204.47886299999999</v>
      </c>
      <c r="S99" s="74">
        <v>53.077657000000002</v>
      </c>
      <c r="T99" s="67">
        <v>874.74415599999998</v>
      </c>
      <c r="U99" s="5"/>
      <c r="V99" s="5"/>
      <c r="W99" s="5"/>
      <c r="X99" s="5"/>
      <c r="Y99" s="5"/>
    </row>
    <row r="100" spans="1:25" x14ac:dyDescent="0.25">
      <c r="A100" s="71"/>
      <c r="B100" s="40">
        <v>95</v>
      </c>
      <c r="C100" s="81">
        <v>1244</v>
      </c>
      <c r="D100" s="74">
        <v>242</v>
      </c>
      <c r="E100" s="74">
        <v>845</v>
      </c>
      <c r="F100" s="74">
        <v>10</v>
      </c>
      <c r="G100" s="67">
        <v>121</v>
      </c>
      <c r="H100" s="81">
        <v>749.01428999999996</v>
      </c>
      <c r="I100" s="74">
        <v>116.071434</v>
      </c>
      <c r="J100" s="74">
        <v>570.46391700000004</v>
      </c>
      <c r="K100" s="74">
        <v>1.75</v>
      </c>
      <c r="L100" s="67">
        <v>29.617834999999999</v>
      </c>
      <c r="M100" s="74">
        <v>732.99990000000003</v>
      </c>
      <c r="N100" s="74">
        <v>146.35663</v>
      </c>
      <c r="O100" s="74">
        <v>22.419384999999998</v>
      </c>
      <c r="P100" s="74">
        <v>564.223885</v>
      </c>
      <c r="Q100" s="81">
        <v>586.70391199999995</v>
      </c>
      <c r="R100" s="74">
        <v>110.401967</v>
      </c>
      <c r="S100" s="74">
        <v>18.999479000000001</v>
      </c>
      <c r="T100" s="67">
        <v>457.30246599999992</v>
      </c>
      <c r="U100" s="5"/>
      <c r="V100" s="5"/>
      <c r="W100" s="5"/>
      <c r="X100" s="5"/>
      <c r="Y100" s="5"/>
    </row>
    <row r="101" spans="1:25" x14ac:dyDescent="0.25">
      <c r="A101" s="71"/>
      <c r="B101" s="40">
        <v>96</v>
      </c>
      <c r="C101" s="81">
        <v>626</v>
      </c>
      <c r="D101" s="74">
        <v>91</v>
      </c>
      <c r="E101" s="74">
        <v>462</v>
      </c>
      <c r="F101" s="74">
        <v>7</v>
      </c>
      <c r="G101" s="67">
        <v>42</v>
      </c>
      <c r="H101" s="81">
        <v>394.954947</v>
      </c>
      <c r="I101" s="74">
        <v>43.898811000000002</v>
      </c>
      <c r="J101" s="74">
        <v>322.47422499999999</v>
      </c>
      <c r="K101" s="74">
        <v>1.25</v>
      </c>
      <c r="L101" s="67">
        <v>9.5541400000000003</v>
      </c>
      <c r="M101" s="74">
        <v>394.00000499999999</v>
      </c>
      <c r="N101" s="74">
        <v>78.669195999999999</v>
      </c>
      <c r="O101" s="74">
        <v>12.050803999999999</v>
      </c>
      <c r="P101" s="74">
        <v>303.28000499999996</v>
      </c>
      <c r="Q101" s="81">
        <v>315.363405</v>
      </c>
      <c r="R101" s="74">
        <v>59.342948999999997</v>
      </c>
      <c r="S101" s="74">
        <v>10.212545</v>
      </c>
      <c r="T101" s="67">
        <v>245.80791100000002</v>
      </c>
      <c r="U101" s="5"/>
      <c r="V101" s="5"/>
      <c r="W101" s="5"/>
      <c r="X101" s="5"/>
      <c r="Y101" s="5"/>
    </row>
    <row r="102" spans="1:25" x14ac:dyDescent="0.25">
      <c r="A102" s="73"/>
      <c r="B102" s="40">
        <v>97</v>
      </c>
      <c r="C102" s="81">
        <v>685</v>
      </c>
      <c r="D102" s="74">
        <v>78</v>
      </c>
      <c r="E102" s="74">
        <v>464</v>
      </c>
      <c r="F102" s="74">
        <v>13</v>
      </c>
      <c r="G102" s="67">
        <v>114</v>
      </c>
      <c r="H102" s="81">
        <v>504.84633500000001</v>
      </c>
      <c r="I102" s="74">
        <v>33.595506999999998</v>
      </c>
      <c r="J102" s="74">
        <v>388.37099699999999</v>
      </c>
      <c r="K102" s="74">
        <v>25.454546000000001</v>
      </c>
      <c r="L102" s="67">
        <v>52.758623</v>
      </c>
      <c r="M102" s="74">
        <v>382.00000599999998</v>
      </c>
      <c r="N102" s="74">
        <v>57.519629999999999</v>
      </c>
      <c r="O102" s="74">
        <v>13.136787</v>
      </c>
      <c r="P102" s="74">
        <v>311.34358899999995</v>
      </c>
      <c r="Q102" s="81">
        <v>312.159289</v>
      </c>
      <c r="R102" s="74">
        <v>46.015093</v>
      </c>
      <c r="S102" s="74">
        <v>9.7688729999999993</v>
      </c>
      <c r="T102" s="67">
        <v>256.37532300000004</v>
      </c>
      <c r="U102" s="5"/>
      <c r="V102" s="5"/>
      <c r="W102" s="5"/>
      <c r="X102" s="5"/>
      <c r="Y102" s="5"/>
    </row>
    <row r="103" spans="1:25" x14ac:dyDescent="0.25">
      <c r="A103" s="73"/>
      <c r="B103" s="40">
        <v>98</v>
      </c>
      <c r="C103" s="81">
        <v>1139</v>
      </c>
      <c r="D103" s="74">
        <v>195</v>
      </c>
      <c r="E103" s="74">
        <v>845</v>
      </c>
      <c r="F103" s="74">
        <v>6</v>
      </c>
      <c r="G103" s="67">
        <v>79</v>
      </c>
      <c r="H103" s="81">
        <v>880.15367400000002</v>
      </c>
      <c r="I103" s="74">
        <v>81.404494</v>
      </c>
      <c r="J103" s="74">
        <v>741.62900200000001</v>
      </c>
      <c r="K103" s="74">
        <v>14.545455</v>
      </c>
      <c r="L103" s="67">
        <v>37.241379999999999</v>
      </c>
      <c r="M103" s="74">
        <v>2046.9999789999999</v>
      </c>
      <c r="N103" s="74">
        <v>312.08614</v>
      </c>
      <c r="O103" s="74">
        <v>71.756525999999994</v>
      </c>
      <c r="P103" s="74">
        <v>1663.1573129999999</v>
      </c>
      <c r="Q103" s="81">
        <v>1665.9383350000001</v>
      </c>
      <c r="R103" s="74">
        <v>249.76154199999999</v>
      </c>
      <c r="S103" s="74">
        <v>52.567895999999998</v>
      </c>
      <c r="T103" s="67">
        <v>1363.6088970000001</v>
      </c>
      <c r="U103" s="5"/>
      <c r="V103" s="5"/>
      <c r="W103" s="5"/>
      <c r="X103" s="5"/>
      <c r="Y103" s="5"/>
    </row>
    <row r="104" spans="1:25" x14ac:dyDescent="0.25">
      <c r="A104" s="73"/>
      <c r="B104" s="40">
        <v>99</v>
      </c>
      <c r="C104" s="81">
        <v>1948</v>
      </c>
      <c r="D104" s="74">
        <v>365</v>
      </c>
      <c r="E104" s="74">
        <v>1338</v>
      </c>
      <c r="F104" s="74">
        <v>39</v>
      </c>
      <c r="G104" s="67">
        <v>174</v>
      </c>
      <c r="H104" s="81">
        <v>1720.0000239999999</v>
      </c>
      <c r="I104" s="74">
        <v>420.00001900000001</v>
      </c>
      <c r="J104" s="74">
        <v>1189.9999809999999</v>
      </c>
      <c r="K104" s="74">
        <v>49.999999000000003</v>
      </c>
      <c r="L104" s="67">
        <v>59.999997999999998</v>
      </c>
      <c r="M104" s="74">
        <v>1228.000002</v>
      </c>
      <c r="N104" s="74">
        <v>171.698296</v>
      </c>
      <c r="O104" s="74">
        <v>37.571658999999997</v>
      </c>
      <c r="P104" s="74">
        <v>1018.730047</v>
      </c>
      <c r="Q104" s="81">
        <v>1026.7938830000001</v>
      </c>
      <c r="R104" s="74">
        <v>137.028448</v>
      </c>
      <c r="S104" s="74">
        <v>30.650563999999999</v>
      </c>
      <c r="T104" s="67">
        <v>859.11487099999999</v>
      </c>
      <c r="U104" s="5"/>
      <c r="V104" s="5"/>
      <c r="W104" s="5"/>
      <c r="X104" s="5"/>
      <c r="Y104" s="5"/>
    </row>
    <row r="105" spans="1:25" ht="12.6" thickBot="1" x14ac:dyDescent="0.3">
      <c r="A105" s="75"/>
      <c r="B105" s="76">
        <v>100</v>
      </c>
      <c r="C105" s="82">
        <v>1688</v>
      </c>
      <c r="D105" s="77">
        <v>242</v>
      </c>
      <c r="E105" s="77">
        <v>1112</v>
      </c>
      <c r="F105" s="77">
        <v>25</v>
      </c>
      <c r="G105" s="78">
        <v>275</v>
      </c>
      <c r="H105" s="82">
        <v>1022.320688</v>
      </c>
      <c r="I105" s="77">
        <v>74.0625</v>
      </c>
      <c r="J105" s="77">
        <v>493.25820399999998</v>
      </c>
      <c r="K105" s="77">
        <v>0</v>
      </c>
      <c r="L105" s="78">
        <v>429.99999000000003</v>
      </c>
      <c r="M105" s="77">
        <v>960.00003400000003</v>
      </c>
      <c r="N105" s="77">
        <v>134.15711899999999</v>
      </c>
      <c r="O105" s="77">
        <v>29.344093000000001</v>
      </c>
      <c r="P105" s="77">
        <v>796.49882200000002</v>
      </c>
      <c r="Q105" s="82">
        <v>802.73146699999995</v>
      </c>
      <c r="R105" s="77">
        <v>107.073047</v>
      </c>
      <c r="S105" s="77">
        <v>23.935486000000001</v>
      </c>
      <c r="T105" s="78">
        <v>671.72293400000001</v>
      </c>
      <c r="U105" s="5"/>
      <c r="V105" s="5"/>
      <c r="W105" s="5"/>
      <c r="X105" s="5"/>
      <c r="Y105" s="5"/>
    </row>
    <row r="106" spans="1:25" x14ac:dyDescent="0.25">
      <c r="L106" s="43"/>
      <c r="Q106" s="36"/>
      <c r="U106" s="5"/>
      <c r="V106" s="5"/>
      <c r="W106" s="5"/>
      <c r="X106" s="5"/>
      <c r="Y106" s="5"/>
    </row>
    <row r="107" spans="1:25" x14ac:dyDescent="0.25">
      <c r="B107" s="36" t="s">
        <v>0</v>
      </c>
      <c r="C107" s="42">
        <f>SUM(C6:C106)</f>
        <v>124237</v>
      </c>
      <c r="D107" s="66">
        <f t="shared" ref="D107:T107" si="0">SUM(D6:D106)</f>
        <v>28938</v>
      </c>
      <c r="E107" s="66">
        <f t="shared" si="0"/>
        <v>78009</v>
      </c>
      <c r="F107" s="66">
        <f t="shared" si="0"/>
        <v>1982</v>
      </c>
      <c r="G107" s="67">
        <f t="shared" si="0"/>
        <v>13051</v>
      </c>
      <c r="H107" s="66">
        <f t="shared" si="0"/>
        <v>88499.808358999988</v>
      </c>
      <c r="I107" s="66">
        <f t="shared" si="0"/>
        <v>16621.970617999999</v>
      </c>
      <c r="J107" s="66">
        <f t="shared" si="0"/>
        <v>61884.094867999978</v>
      </c>
      <c r="K107" s="66">
        <f t="shared" si="0"/>
        <v>1408.5941680000001</v>
      </c>
      <c r="L107" s="67">
        <f t="shared" si="0"/>
        <v>7335.1417760000004</v>
      </c>
      <c r="M107" s="66">
        <f t="shared" si="0"/>
        <v>71725.996830999997</v>
      </c>
      <c r="N107" s="66">
        <f t="shared" si="0"/>
        <v>11917.560953000004</v>
      </c>
      <c r="O107" s="66">
        <f t="shared" si="0"/>
        <v>2854.8766099999998</v>
      </c>
      <c r="P107" s="66">
        <f t="shared" si="0"/>
        <v>56953.559267999997</v>
      </c>
      <c r="Q107" s="66">
        <f t="shared" si="0"/>
        <v>58469.768620999996</v>
      </c>
      <c r="R107" s="66">
        <f t="shared" si="0"/>
        <v>9125.1025059999974</v>
      </c>
      <c r="S107" s="66">
        <f t="shared" si="0"/>
        <v>2136.4775179999997</v>
      </c>
      <c r="T107" s="66">
        <f t="shared" si="0"/>
        <v>47208.188597000008</v>
      </c>
      <c r="U107" s="5"/>
      <c r="V107" s="5"/>
      <c r="W107" s="5"/>
      <c r="X107" s="5"/>
      <c r="Y107" s="5"/>
    </row>
  </sheetData>
  <sheetProtection sheet="1" selectLockedCells="1"/>
  <protectedRanges>
    <protectedRange sqref="A6:A105" name="Range1_2"/>
  </protectedRanges>
  <mergeCells count="5">
    <mergeCell ref="C4:G4"/>
    <mergeCell ref="H4:L4"/>
    <mergeCell ref="Q4:T4"/>
    <mergeCell ref="M4:P4"/>
    <mergeCell ref="A1:R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30" sqref="A30:T35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3" width="8.21875" style="47" bestFit="1" customWidth="1"/>
    <col min="4" max="4" width="6.21875" style="47" bestFit="1" customWidth="1"/>
    <col min="5" max="5" width="6.21875" style="47" customWidth="1"/>
    <col min="6" max="6" width="6.21875" style="47" bestFit="1" customWidth="1"/>
    <col min="7" max="7" width="6.21875" style="47" customWidth="1"/>
    <col min="8" max="8" width="9" style="47" customWidth="1"/>
    <col min="9" max="9" width="12.77734375" style="94" bestFit="1" customWidth="1"/>
    <col min="10" max="10" width="10.109375" style="47" bestFit="1" customWidth="1"/>
    <col min="11" max="16" width="10.77734375" style="47" customWidth="1"/>
    <col min="17" max="17" width="12.77734375" style="47" bestFit="1" customWidth="1"/>
    <col min="18" max="18" width="8" style="47" customWidth="1"/>
    <col min="19" max="19" width="10.109375" style="47" bestFit="1" customWidth="1"/>
    <col min="20" max="20" width="6.44140625" style="47" bestFit="1" customWidth="1"/>
    <col min="21" max="21" width="9.109375" style="47" bestFit="1" customWidth="1"/>
    <col min="22" max="22" width="7.44140625" style="47" bestFit="1" customWidth="1"/>
    <col min="23" max="23" width="6.77734375" style="47" bestFit="1" customWidth="1"/>
    <col min="24" max="24" width="5.44140625" style="47" bestFit="1" customWidth="1"/>
    <col min="25" max="16384" width="9.109375" style="47"/>
  </cols>
  <sheetData>
    <row r="1" spans="1:20" s="52" customFormat="1" ht="14.4" x14ac:dyDescent="0.3">
      <c r="A1" s="51" t="s">
        <v>31</v>
      </c>
      <c r="B1" s="59"/>
      <c r="G1" s="60" t="s">
        <v>32</v>
      </c>
      <c r="H1" s="54">
        <f>J9/6</f>
        <v>20706.166666666668</v>
      </c>
      <c r="I1" s="86"/>
    </row>
    <row r="2" spans="1:20" s="52" customFormat="1" ht="14.4" x14ac:dyDescent="0.3">
      <c r="A2" s="51"/>
      <c r="B2" s="59"/>
      <c r="H2" s="53"/>
      <c r="I2" s="87"/>
    </row>
    <row r="3" spans="1:20" s="52" customFormat="1" ht="14.4" x14ac:dyDescent="0.3">
      <c r="A3" s="51" t="s">
        <v>56</v>
      </c>
      <c r="B3" s="59"/>
      <c r="I3" s="86"/>
    </row>
    <row r="4" spans="1:20" s="52" customFormat="1" ht="14.4" x14ac:dyDescent="0.3">
      <c r="A4" s="111" t="s">
        <v>33</v>
      </c>
      <c r="B4" s="111"/>
      <c r="C4" s="111"/>
      <c r="D4" s="111"/>
      <c r="E4" s="111"/>
      <c r="F4" s="111"/>
      <c r="G4" s="111"/>
      <c r="H4" s="111"/>
      <c r="I4" s="86"/>
    </row>
    <row r="5" spans="1:20" s="52" customFormat="1" ht="14.4" x14ac:dyDescent="0.3">
      <c r="A5" s="111"/>
      <c r="B5" s="111"/>
      <c r="C5" s="111"/>
      <c r="D5" s="111"/>
      <c r="E5" s="111"/>
      <c r="F5" s="111"/>
      <c r="G5" s="111"/>
      <c r="H5" s="111"/>
      <c r="I5" s="86"/>
    </row>
    <row r="6" spans="1:20" s="49" customFormat="1" x14ac:dyDescent="0.25">
      <c r="A6" s="48"/>
      <c r="B6" s="48"/>
      <c r="C6" s="48"/>
      <c r="D6" s="48"/>
      <c r="E6" s="48"/>
      <c r="F6" s="48"/>
      <c r="G6" s="48"/>
      <c r="H6" s="48"/>
      <c r="I6" s="88"/>
    </row>
    <row r="7" spans="1:20" ht="13.8" thickBot="1" x14ac:dyDescent="0.3">
      <c r="C7" s="119" t="s">
        <v>44</v>
      </c>
      <c r="D7" s="120"/>
      <c r="E7" s="120"/>
      <c r="F7" s="120"/>
      <c r="G7" s="120"/>
      <c r="H7" s="120"/>
      <c r="I7" s="120"/>
      <c r="J7" s="121"/>
      <c r="K7" s="119" t="s">
        <v>45</v>
      </c>
      <c r="L7" s="120"/>
      <c r="M7" s="120"/>
      <c r="N7" s="120"/>
      <c r="O7" s="120"/>
      <c r="P7" s="120"/>
      <c r="Q7" s="120"/>
      <c r="R7" s="120"/>
    </row>
    <row r="8" spans="1:20" ht="13.8" thickBot="1" x14ac:dyDescent="0.3">
      <c r="A8" s="6" t="s">
        <v>34</v>
      </c>
      <c r="B8" s="6" t="s">
        <v>35</v>
      </c>
      <c r="C8" s="28">
        <v>1</v>
      </c>
      <c r="D8" s="29">
        <v>2</v>
      </c>
      <c r="E8" s="29">
        <v>3</v>
      </c>
      <c r="F8" s="29">
        <v>4</v>
      </c>
      <c r="G8" s="31">
        <v>5</v>
      </c>
      <c r="H8" s="95">
        <v>6</v>
      </c>
      <c r="I8" s="30" t="s">
        <v>46</v>
      </c>
      <c r="J8" s="30" t="s">
        <v>0</v>
      </c>
      <c r="K8" s="28">
        <f>C8</f>
        <v>1</v>
      </c>
      <c r="L8" s="29">
        <f>D8</f>
        <v>2</v>
      </c>
      <c r="M8" s="29">
        <f>E8</f>
        <v>3</v>
      </c>
      <c r="N8" s="29">
        <f>F8</f>
        <v>4</v>
      </c>
      <c r="O8" s="31">
        <f>G8</f>
        <v>5</v>
      </c>
      <c r="P8" s="95">
        <f>H8</f>
        <v>6</v>
      </c>
      <c r="Q8" s="30" t="s">
        <v>46</v>
      </c>
      <c r="R8" s="30" t="s">
        <v>0</v>
      </c>
    </row>
    <row r="9" spans="1:20" ht="13.2" customHeight="1" x14ac:dyDescent="0.25">
      <c r="A9" s="116" t="s">
        <v>22</v>
      </c>
      <c r="B9" s="61" t="s">
        <v>36</v>
      </c>
      <c r="C9" s="8">
        <f>SUMIF(Asignaciones!$A$6:$A$105,"=1",Asignaciones!$C$6:$C$105)</f>
        <v>0</v>
      </c>
      <c r="D9" s="9">
        <f>SUMIF(Asignaciones!$A$6:$A$105,"=2",Asignaciones!$C$6:$C$105)</f>
        <v>0</v>
      </c>
      <c r="E9" s="9">
        <f>SUMIF(Asignaciones!$A$6:$A$105,"=3",Asignaciones!$C$6:$C$105)</f>
        <v>0</v>
      </c>
      <c r="F9" s="9">
        <f>SUMIF(Asignaciones!$A$6:$A$105,"=4",Asignaciones!$C$6:$C$105)</f>
        <v>0</v>
      </c>
      <c r="G9" s="32">
        <f>SUMIF(Asignaciones!$A$6:$A$105,"=5",Asignaciones!$C$6:$C$105)</f>
        <v>0</v>
      </c>
      <c r="H9" s="99">
        <f>SUMIF(Asignaciones!$A$6:$A$105,"=6",Asignaciones!$C$6:$C$105)</f>
        <v>0</v>
      </c>
      <c r="I9" s="10">
        <f>J9-SUM(C9:H9)</f>
        <v>124237</v>
      </c>
      <c r="J9" s="10">
        <f>Asignaciones!C107</f>
        <v>124237</v>
      </c>
      <c r="K9" s="11"/>
      <c r="L9" s="12"/>
      <c r="M9" s="12"/>
      <c r="N9" s="12"/>
      <c r="O9" s="12"/>
      <c r="P9" s="96"/>
      <c r="Q9" s="44"/>
      <c r="R9" s="13"/>
      <c r="T9" s="7"/>
    </row>
    <row r="10" spans="1:20" ht="26.4" x14ac:dyDescent="0.25">
      <c r="A10" s="117"/>
      <c r="B10" s="62" t="s">
        <v>37</v>
      </c>
      <c r="C10" s="14">
        <f t="shared" ref="C10:H10" si="0">C9-$H$1</f>
        <v>-20706.166666666668</v>
      </c>
      <c r="D10" s="15">
        <f t="shared" si="0"/>
        <v>-20706.166666666668</v>
      </c>
      <c r="E10" s="15">
        <f t="shared" si="0"/>
        <v>-20706.166666666668</v>
      </c>
      <c r="F10" s="15">
        <f t="shared" si="0"/>
        <v>-20706.166666666668</v>
      </c>
      <c r="G10" s="33">
        <f t="shared" si="0"/>
        <v>-20706.166666666668</v>
      </c>
      <c r="H10" s="100">
        <f t="shared" si="0"/>
        <v>-20706.166666666668</v>
      </c>
      <c r="I10" s="16"/>
      <c r="J10" s="16">
        <f>MAX(C10:G10)-MIN(C10:G10)</f>
        <v>0</v>
      </c>
      <c r="K10" s="17">
        <f t="shared" ref="K10:P10" si="1">C10/$H$1</f>
        <v>-1</v>
      </c>
      <c r="L10" s="18">
        <f t="shared" si="1"/>
        <v>-1</v>
      </c>
      <c r="M10" s="18">
        <f t="shared" si="1"/>
        <v>-1</v>
      </c>
      <c r="N10" s="18">
        <f t="shared" si="1"/>
        <v>-1</v>
      </c>
      <c r="O10" s="18">
        <f t="shared" si="1"/>
        <v>-1</v>
      </c>
      <c r="P10" s="97">
        <f t="shared" si="1"/>
        <v>-1</v>
      </c>
      <c r="Q10" s="45"/>
      <c r="R10" s="27">
        <f>J10/$H$1</f>
        <v>0</v>
      </c>
      <c r="T10" s="7"/>
    </row>
    <row r="11" spans="1:20" x14ac:dyDescent="0.25">
      <c r="A11" s="117"/>
      <c r="B11" s="63" t="s">
        <v>38</v>
      </c>
      <c r="C11" s="14">
        <f>SUMIF(Asignaciones!$A$6:$A$105,"=1",Asignaciones!$D$6:$D$105)</f>
        <v>0</v>
      </c>
      <c r="D11" s="15">
        <f>SUMIF(Asignaciones!$A$6:$A$105,"=2",Asignaciones!$D$6:$D$105)</f>
        <v>0</v>
      </c>
      <c r="E11" s="15">
        <f>SUMIF(Asignaciones!$A$6:$A$105,"=3",Asignaciones!$D$6:$D$105)</f>
        <v>0</v>
      </c>
      <c r="F11" s="15">
        <f>SUMIF(Asignaciones!$A$6:$A$105,"=4",Asignaciones!$D$6:$D$105)</f>
        <v>0</v>
      </c>
      <c r="G11" s="33">
        <f>SUMIF(Asignaciones!$A$6:$A$105,"=5",Asignaciones!$D$6:$D$105)</f>
        <v>0</v>
      </c>
      <c r="H11" s="100">
        <f>SUMIF(Asignaciones!$A$6:$A$105,"=6",Asignaciones!$D$6:$D$105)</f>
        <v>0</v>
      </c>
      <c r="I11" s="16">
        <f t="shared" ref="I11:I27" si="2">J11-SUM(C11:H11)</f>
        <v>28938</v>
      </c>
      <c r="J11" s="89">
        <v>28938</v>
      </c>
      <c r="K11" s="17" t="e">
        <f t="shared" ref="K11:R11" si="3">C11/C$9</f>
        <v>#DIV/0!</v>
      </c>
      <c r="L11" s="18" t="e">
        <f t="shared" si="3"/>
        <v>#DIV/0!</v>
      </c>
      <c r="M11" s="18" t="e">
        <f t="shared" si="3"/>
        <v>#DIV/0!</v>
      </c>
      <c r="N11" s="18" t="e">
        <f t="shared" si="3"/>
        <v>#DIV/0!</v>
      </c>
      <c r="O11" s="18" t="e">
        <f t="shared" si="3"/>
        <v>#DIV/0!</v>
      </c>
      <c r="P11" s="97" t="e">
        <f t="shared" si="3"/>
        <v>#DIV/0!</v>
      </c>
      <c r="Q11" s="45">
        <f t="shared" si="3"/>
        <v>0.23292577895473973</v>
      </c>
      <c r="R11" s="19">
        <f t="shared" si="3"/>
        <v>0.23292577895473973</v>
      </c>
      <c r="T11" s="7"/>
    </row>
    <row r="12" spans="1:20" x14ac:dyDescent="0.25">
      <c r="A12" s="117"/>
      <c r="B12" s="63" t="s">
        <v>39</v>
      </c>
      <c r="C12" s="14">
        <f>SUMIF(Asignaciones!$A$6:$A$105,"=1",Asignaciones!$E$6:$E$105)</f>
        <v>0</v>
      </c>
      <c r="D12" s="15">
        <f>SUMIF(Asignaciones!$A$6:$A$105,"=2",Asignaciones!$E$6:$E$105)</f>
        <v>0</v>
      </c>
      <c r="E12" s="15">
        <f>SUMIF(Asignaciones!$A$6:$A$105,"=3",Asignaciones!$E$6:$E$105)</f>
        <v>0</v>
      </c>
      <c r="F12" s="15">
        <f>SUMIF(Asignaciones!$A$6:$A$105,"=4",Asignaciones!$E$6:$E$105)</f>
        <v>0</v>
      </c>
      <c r="G12" s="33">
        <f>SUMIF(Asignaciones!$A$6:$A$105,"=5",Asignaciones!$E$6:$E$105)</f>
        <v>0</v>
      </c>
      <c r="H12" s="100">
        <f>SUMIF(Asignaciones!$A$6:$A$105,"=6",Asignaciones!$E$6:$E$105)</f>
        <v>0</v>
      </c>
      <c r="I12" s="16">
        <f t="shared" si="2"/>
        <v>78009</v>
      </c>
      <c r="J12" s="89">
        <v>78009</v>
      </c>
      <c r="K12" s="17" t="e">
        <f t="shared" ref="K12:P14" si="4">C12/C$9</f>
        <v>#DIV/0!</v>
      </c>
      <c r="L12" s="18" t="e">
        <f t="shared" si="4"/>
        <v>#DIV/0!</v>
      </c>
      <c r="M12" s="18" t="e">
        <f t="shared" si="4"/>
        <v>#DIV/0!</v>
      </c>
      <c r="N12" s="18" t="e">
        <f t="shared" si="4"/>
        <v>#DIV/0!</v>
      </c>
      <c r="O12" s="18" t="e">
        <f t="shared" si="4"/>
        <v>#DIV/0!</v>
      </c>
      <c r="P12" s="97" t="e">
        <f t="shared" si="4"/>
        <v>#DIV/0!</v>
      </c>
      <c r="Q12" s="45">
        <f t="shared" ref="Q12:Q14" si="5">I12/I$9</f>
        <v>0.62790473047481832</v>
      </c>
      <c r="R12" s="19">
        <f t="shared" ref="R12:R14" si="6">J12/J$9</f>
        <v>0.62790473047481832</v>
      </c>
      <c r="T12" s="7"/>
    </row>
    <row r="13" spans="1:20" x14ac:dyDescent="0.25">
      <c r="A13" s="117"/>
      <c r="B13" s="63" t="s">
        <v>40</v>
      </c>
      <c r="C13" s="14">
        <f>SUMIF(Asignaciones!$A$6:$A$105,"=1",Asignaciones!$F$6:$F$105)</f>
        <v>0</v>
      </c>
      <c r="D13" s="15">
        <f>SUMIF(Asignaciones!$A$6:$A$105,"=2",Asignaciones!$F$6:$F$105)</f>
        <v>0</v>
      </c>
      <c r="E13" s="15">
        <f>SUMIF(Asignaciones!$A$6:$A$105,"=3",Asignaciones!$F$6:$F$105)</f>
        <v>0</v>
      </c>
      <c r="F13" s="15">
        <f>SUMIF(Asignaciones!$A$6:$A$105,"=4",Asignaciones!$F$6:$F$105)</f>
        <v>0</v>
      </c>
      <c r="G13" s="33">
        <f>SUMIF(Asignaciones!$A$6:$A$105,"=5",Asignaciones!$F$6:$F$105)</f>
        <v>0</v>
      </c>
      <c r="H13" s="100">
        <f>SUMIF(Asignaciones!$A$6:$A$105,"=6",Asignaciones!$F$6:$F$105)</f>
        <v>0</v>
      </c>
      <c r="I13" s="16">
        <f t="shared" si="2"/>
        <v>1982</v>
      </c>
      <c r="J13" s="89">
        <v>1982</v>
      </c>
      <c r="K13" s="17" t="e">
        <f t="shared" si="4"/>
        <v>#DIV/0!</v>
      </c>
      <c r="L13" s="18" t="e">
        <f t="shared" si="4"/>
        <v>#DIV/0!</v>
      </c>
      <c r="M13" s="18" t="e">
        <f t="shared" si="4"/>
        <v>#DIV/0!</v>
      </c>
      <c r="N13" s="18" t="e">
        <f t="shared" si="4"/>
        <v>#DIV/0!</v>
      </c>
      <c r="O13" s="18" t="e">
        <f t="shared" si="4"/>
        <v>#DIV/0!</v>
      </c>
      <c r="P13" s="97" t="e">
        <f t="shared" si="4"/>
        <v>#DIV/0!</v>
      </c>
      <c r="Q13" s="45">
        <f t="shared" si="5"/>
        <v>1.5953379428028686E-2</v>
      </c>
      <c r="R13" s="19">
        <f t="shared" si="6"/>
        <v>1.5953379428028686E-2</v>
      </c>
      <c r="T13" s="7"/>
    </row>
    <row r="14" spans="1:20" ht="13.8" thickBot="1" x14ac:dyDescent="0.3">
      <c r="A14" s="118"/>
      <c r="B14" s="64" t="s">
        <v>28</v>
      </c>
      <c r="C14" s="14">
        <f>SUMIF(Asignaciones!$A$6:$A$105,"=1",Asignaciones!$G$6:$G$105)</f>
        <v>0</v>
      </c>
      <c r="D14" s="15">
        <f>SUMIF(Asignaciones!$A$6:$A$105,"=2",Asignaciones!$G$6:$G$105)</f>
        <v>0</v>
      </c>
      <c r="E14" s="15">
        <f>SUMIF(Asignaciones!$A$6:$A$105,"=3",Asignaciones!$G$6:$G$105)</f>
        <v>0</v>
      </c>
      <c r="F14" s="15">
        <f>SUMIF(Asignaciones!$A$6:$A$105,"=4",Asignaciones!$G$6:$G$105)</f>
        <v>0</v>
      </c>
      <c r="G14" s="33">
        <f>SUMIF(Asignaciones!$A$6:$A$105,"=5",Asignaciones!$G$6:$G$105)</f>
        <v>0</v>
      </c>
      <c r="H14" s="100">
        <f>SUMIF(Asignaciones!$A$6:$A$105,"=6",Asignaciones!$G$6:$G$105)</f>
        <v>0</v>
      </c>
      <c r="I14" s="16">
        <f t="shared" si="2"/>
        <v>13051</v>
      </c>
      <c r="J14" s="90">
        <v>13051</v>
      </c>
      <c r="K14" s="17" t="e">
        <f t="shared" si="4"/>
        <v>#DIV/0!</v>
      </c>
      <c r="L14" s="18" t="e">
        <f t="shared" si="4"/>
        <v>#DIV/0!</v>
      </c>
      <c r="M14" s="18" t="e">
        <f t="shared" si="4"/>
        <v>#DIV/0!</v>
      </c>
      <c r="N14" s="18" t="e">
        <f t="shared" si="4"/>
        <v>#DIV/0!</v>
      </c>
      <c r="O14" s="18" t="e">
        <f t="shared" si="4"/>
        <v>#DIV/0!</v>
      </c>
      <c r="P14" s="97" t="e">
        <f t="shared" si="4"/>
        <v>#DIV/0!</v>
      </c>
      <c r="Q14" s="35">
        <f t="shared" si="5"/>
        <v>0.10504922044157537</v>
      </c>
      <c r="R14" s="19">
        <f t="shared" si="6"/>
        <v>0.10504922044157537</v>
      </c>
      <c r="T14" s="7"/>
    </row>
    <row r="15" spans="1:20" ht="13.2" customHeight="1" x14ac:dyDescent="0.25">
      <c r="A15" s="113" t="s">
        <v>23</v>
      </c>
      <c r="B15" s="61" t="s">
        <v>41</v>
      </c>
      <c r="C15" s="8">
        <f>SUMIF(Asignaciones!$A$6:$A$105,"=1",Asignaciones!$H$6:$H$105)</f>
        <v>0</v>
      </c>
      <c r="D15" s="9">
        <f>SUMIF(Asignaciones!$A$6:$A$105,"=2",Asignaciones!$H$6:$H$105)</f>
        <v>0</v>
      </c>
      <c r="E15" s="9">
        <f>SUMIF(Asignaciones!$A$6:$A$105,"=3",Asignaciones!$H$6:$H$105)</f>
        <v>0</v>
      </c>
      <c r="F15" s="9">
        <f>SUMIF(Asignaciones!$A$6:$A$105,"=4",Asignaciones!$H$6:$H$105)</f>
        <v>0</v>
      </c>
      <c r="G15" s="32">
        <f>SUMIF(Asignaciones!$A$6:$A$105,"=5",Asignaciones!$H$6:$H$105)</f>
        <v>0</v>
      </c>
      <c r="H15" s="99">
        <f>SUMIF(Asignaciones!$A$6:$A$105,"=6",Asignaciones!$H$6:$H$105)</f>
        <v>0</v>
      </c>
      <c r="I15" s="10">
        <f t="shared" si="2"/>
        <v>88499.808358999988</v>
      </c>
      <c r="J15" s="91">
        <v>88499.808358999988</v>
      </c>
      <c r="K15" s="11"/>
      <c r="L15" s="12"/>
      <c r="M15" s="12"/>
      <c r="N15" s="12"/>
      <c r="O15" s="12"/>
      <c r="P15" s="96"/>
      <c r="Q15" s="46"/>
      <c r="R15" s="26"/>
      <c r="T15" s="7"/>
    </row>
    <row r="16" spans="1:20" x14ac:dyDescent="0.25">
      <c r="A16" s="114"/>
      <c r="B16" s="63" t="s">
        <v>38</v>
      </c>
      <c r="C16" s="14">
        <f>SUMIF(Asignaciones!$A$6:$A$105,"=1",Asignaciones!$I$6:$I$105)</f>
        <v>0</v>
      </c>
      <c r="D16" s="15">
        <f>SUMIF(Asignaciones!$A$6:$A$105,"=2",Asignaciones!$I$6:$I$105)</f>
        <v>0</v>
      </c>
      <c r="E16" s="15">
        <f>SUMIF(Asignaciones!$A$6:$A$105,"=3",Asignaciones!$I$6:$I$105)</f>
        <v>0</v>
      </c>
      <c r="F16" s="15">
        <f>SUMIF(Asignaciones!$A$6:$A$105,"=4",Asignaciones!$I$6:$I$105)</f>
        <v>0</v>
      </c>
      <c r="G16" s="33">
        <f>SUMIF(Asignaciones!$A$6:$A$105,"=5",Asignaciones!$I$6:$I$105)</f>
        <v>0</v>
      </c>
      <c r="H16" s="100">
        <f>SUMIF(Asignaciones!$A$6:$A$105,"=6",Asignaciones!$I$6:$I$105)</f>
        <v>0</v>
      </c>
      <c r="I16" s="16">
        <f t="shared" si="2"/>
        <v>16621.970617999999</v>
      </c>
      <c r="J16" s="89">
        <v>16621.970617999999</v>
      </c>
      <c r="K16" s="17" t="e">
        <f t="shared" ref="K16:P19" si="7">C16/C$15</f>
        <v>#DIV/0!</v>
      </c>
      <c r="L16" s="18" t="e">
        <f t="shared" si="7"/>
        <v>#DIV/0!</v>
      </c>
      <c r="M16" s="18" t="e">
        <f t="shared" si="7"/>
        <v>#DIV/0!</v>
      </c>
      <c r="N16" s="18" t="e">
        <f t="shared" si="7"/>
        <v>#DIV/0!</v>
      </c>
      <c r="O16" s="18" t="e">
        <f t="shared" si="7"/>
        <v>#DIV/0!</v>
      </c>
      <c r="P16" s="97" t="e">
        <f t="shared" si="7"/>
        <v>#DIV/0!</v>
      </c>
      <c r="Q16" s="45">
        <f t="shared" ref="Q16:Q19" si="8">I16/I$15</f>
        <v>0.18781928375000406</v>
      </c>
      <c r="R16" s="19">
        <f>J16/J$15</f>
        <v>0.18781928375000406</v>
      </c>
      <c r="T16" s="7"/>
    </row>
    <row r="17" spans="1:20" x14ac:dyDescent="0.25">
      <c r="A17" s="114"/>
      <c r="B17" s="63" t="s">
        <v>39</v>
      </c>
      <c r="C17" s="14">
        <f>SUMIF(Asignaciones!$A$6:$A$105,"=1",Asignaciones!$J$6:$J$105)</f>
        <v>0</v>
      </c>
      <c r="D17" s="15">
        <f>SUMIF(Asignaciones!$A$6:$A$105,"=2",Asignaciones!$J$6:$J$105)</f>
        <v>0</v>
      </c>
      <c r="E17" s="15">
        <f>SUMIF(Asignaciones!$A$6:$A$105,"=3",Asignaciones!$J$6:$J$105)</f>
        <v>0</v>
      </c>
      <c r="F17" s="15">
        <f>SUMIF(Asignaciones!$A$6:$A$105,"=4",Asignaciones!$J$6:$J$105)</f>
        <v>0</v>
      </c>
      <c r="G17" s="33">
        <f>SUMIF(Asignaciones!$A$6:$A$105,"=5",Asignaciones!$J$6:$J$105)</f>
        <v>0</v>
      </c>
      <c r="H17" s="100">
        <f>SUMIF(Asignaciones!$A$6:$A$105,"=6",Asignaciones!$J$6:$J$105)</f>
        <v>0</v>
      </c>
      <c r="I17" s="16">
        <f t="shared" si="2"/>
        <v>61884.094867999978</v>
      </c>
      <c r="J17" s="89">
        <v>61884.094867999978</v>
      </c>
      <c r="K17" s="17" t="e">
        <f t="shared" si="7"/>
        <v>#DIV/0!</v>
      </c>
      <c r="L17" s="18" t="e">
        <f t="shared" si="7"/>
        <v>#DIV/0!</v>
      </c>
      <c r="M17" s="18" t="e">
        <f t="shared" si="7"/>
        <v>#DIV/0!</v>
      </c>
      <c r="N17" s="18" t="e">
        <f t="shared" si="7"/>
        <v>#DIV/0!</v>
      </c>
      <c r="O17" s="18" t="e">
        <f t="shared" si="7"/>
        <v>#DIV/0!</v>
      </c>
      <c r="P17" s="97" t="e">
        <f t="shared" si="7"/>
        <v>#DIV/0!</v>
      </c>
      <c r="Q17" s="45">
        <f t="shared" si="8"/>
        <v>0.69925682343815687</v>
      </c>
      <c r="R17" s="19">
        <f t="shared" ref="R17:R19" si="9">J17/J$15</f>
        <v>0.69925682343815687</v>
      </c>
      <c r="T17" s="7"/>
    </row>
    <row r="18" spans="1:20" x14ac:dyDescent="0.25">
      <c r="A18" s="114"/>
      <c r="B18" s="63" t="s">
        <v>40</v>
      </c>
      <c r="C18" s="14">
        <f>SUMIF(Asignaciones!$A$6:$A$105,"=1",Asignaciones!$K$6:$K$105)</f>
        <v>0</v>
      </c>
      <c r="D18" s="15">
        <f>SUMIF(Asignaciones!$A$6:$A$105,"=2",Asignaciones!$K$6:$K$105)</f>
        <v>0</v>
      </c>
      <c r="E18" s="15">
        <f>SUMIF(Asignaciones!$A$6:$A$105,"=3",Asignaciones!$K$6:$K$105)</f>
        <v>0</v>
      </c>
      <c r="F18" s="15">
        <f>SUMIF(Asignaciones!$A$6:$A$105,"=4",Asignaciones!$K$6:$K$105)</f>
        <v>0</v>
      </c>
      <c r="G18" s="33">
        <f>SUMIF(Asignaciones!$A$6:$A$105,"=5",Asignaciones!$K$6:$K$105)</f>
        <v>0</v>
      </c>
      <c r="H18" s="100">
        <f>SUMIF(Asignaciones!$A$6:$A$105,"=6",Asignaciones!$K$6:$K$105)</f>
        <v>0</v>
      </c>
      <c r="I18" s="16">
        <f t="shared" si="2"/>
        <v>1408.5941680000001</v>
      </c>
      <c r="J18" s="89">
        <v>1408.5941680000001</v>
      </c>
      <c r="K18" s="17" t="e">
        <f t="shared" si="7"/>
        <v>#DIV/0!</v>
      </c>
      <c r="L18" s="18" t="e">
        <f t="shared" si="7"/>
        <v>#DIV/0!</v>
      </c>
      <c r="M18" s="18" t="e">
        <f t="shared" si="7"/>
        <v>#DIV/0!</v>
      </c>
      <c r="N18" s="18" t="e">
        <f t="shared" si="7"/>
        <v>#DIV/0!</v>
      </c>
      <c r="O18" s="18" t="e">
        <f t="shared" si="7"/>
        <v>#DIV/0!</v>
      </c>
      <c r="P18" s="97" t="e">
        <f t="shared" si="7"/>
        <v>#DIV/0!</v>
      </c>
      <c r="Q18" s="45">
        <f t="shared" si="8"/>
        <v>1.5916352748313642E-2</v>
      </c>
      <c r="R18" s="19">
        <f t="shared" si="9"/>
        <v>1.5916352748313642E-2</v>
      </c>
      <c r="T18" s="7"/>
    </row>
    <row r="19" spans="1:20" ht="13.8" thickBot="1" x14ac:dyDescent="0.3">
      <c r="A19" s="114"/>
      <c r="B19" s="64" t="s">
        <v>28</v>
      </c>
      <c r="C19" s="14">
        <f>SUMIF(Asignaciones!$A$6:$A$105,"=1",Asignaciones!$L$6:$L$105)</f>
        <v>0</v>
      </c>
      <c r="D19" s="15">
        <f>SUMIF(Asignaciones!$A$6:$A$105,"=2",Asignaciones!$L$6:$L$105)</f>
        <v>0</v>
      </c>
      <c r="E19" s="15">
        <f>SUMIF(Asignaciones!$A$6:$A$105,"=3",Asignaciones!$L$6:$L$105)</f>
        <v>0</v>
      </c>
      <c r="F19" s="15">
        <f>SUMIF(Asignaciones!$A$6:$A$105,"=4",Asignaciones!$L$6:$L$105)</f>
        <v>0</v>
      </c>
      <c r="G19" s="33">
        <f>SUMIF(Asignaciones!$A$6:$A$105,"=5",Asignaciones!$L$6:$L$105)</f>
        <v>0</v>
      </c>
      <c r="H19" s="100">
        <f>SUMIF(Asignaciones!$A$6:$A$105,"=6",Asignaciones!$L$6:$L$105)</f>
        <v>0</v>
      </c>
      <c r="I19" s="16">
        <f t="shared" si="2"/>
        <v>7335.1417760000004</v>
      </c>
      <c r="J19" s="90">
        <v>7335.1417760000004</v>
      </c>
      <c r="K19" s="17" t="e">
        <f t="shared" si="7"/>
        <v>#DIV/0!</v>
      </c>
      <c r="L19" s="18" t="e">
        <f t="shared" si="7"/>
        <v>#DIV/0!</v>
      </c>
      <c r="M19" s="18" t="e">
        <f t="shared" si="7"/>
        <v>#DIV/0!</v>
      </c>
      <c r="N19" s="18" t="e">
        <f t="shared" si="7"/>
        <v>#DIV/0!</v>
      </c>
      <c r="O19" s="18" t="e">
        <f t="shared" si="7"/>
        <v>#DIV/0!</v>
      </c>
      <c r="P19" s="102" t="e">
        <f t="shared" si="7"/>
        <v>#DIV/0!</v>
      </c>
      <c r="Q19" s="35">
        <f t="shared" si="8"/>
        <v>8.288313739895295E-2</v>
      </c>
      <c r="R19" s="19">
        <f t="shared" si="9"/>
        <v>8.288313739895295E-2</v>
      </c>
      <c r="T19" s="7"/>
    </row>
    <row r="20" spans="1:20" ht="13.2" customHeight="1" x14ac:dyDescent="0.25">
      <c r="A20" s="113" t="s">
        <v>50</v>
      </c>
      <c r="B20" s="61" t="s">
        <v>42</v>
      </c>
      <c r="C20" s="8">
        <f>SUMIF(Asignaciones!$A$6:$A$105,"=1",Asignaciones!$M$6:$M$105)</f>
        <v>0</v>
      </c>
      <c r="D20" s="9">
        <f>SUMIF(Asignaciones!$A$6:$A$105,"=2",Asignaciones!$M$6:$M$105)</f>
        <v>0</v>
      </c>
      <c r="E20" s="9">
        <f>SUMIF(Asignaciones!$A$6:$A$105,"=3",Asignaciones!$M$6:$M$105)</f>
        <v>0</v>
      </c>
      <c r="F20" s="9">
        <f>SUMIF(Asignaciones!$A$6:$A$105,"=4",Asignaciones!$M$6:$M$105)</f>
        <v>0</v>
      </c>
      <c r="G20" s="32">
        <f>SUMIF(Asignaciones!$A$6:$A$105,"=5",Asignaciones!$M$6:$M$105)</f>
        <v>0</v>
      </c>
      <c r="H20" s="99">
        <f>SUMIF(Asignaciones!$A$6:$A$105,"=6",Asignaciones!$M$6:$M$105)</f>
        <v>0</v>
      </c>
      <c r="I20" s="10">
        <f t="shared" si="2"/>
        <v>71725.996830999997</v>
      </c>
      <c r="J20" s="92">
        <v>71725.996830999997</v>
      </c>
      <c r="K20" s="11"/>
      <c r="L20" s="12"/>
      <c r="M20" s="12"/>
      <c r="N20" s="12"/>
      <c r="O20" s="12"/>
      <c r="P20" s="97"/>
      <c r="Q20" s="45"/>
      <c r="R20" s="26"/>
      <c r="T20" s="7"/>
    </row>
    <row r="21" spans="1:20" s="50" customFormat="1" x14ac:dyDescent="0.25">
      <c r="A21" s="114"/>
      <c r="B21" s="63" t="s">
        <v>2</v>
      </c>
      <c r="C21" s="14">
        <f>SUMIF(Asignaciones!$A$6:$A$105,"=1",Asignaciones!$N$6:$N$105)</f>
        <v>0</v>
      </c>
      <c r="D21" s="15">
        <f>SUMIF(Asignaciones!$A$6:$A$105,"=2",Asignaciones!$N$6:$N$105)</f>
        <v>0</v>
      </c>
      <c r="E21" s="15">
        <f>SUMIF(Asignaciones!$A$6:$A$105,"=3",Asignaciones!$N$6:$N$105)</f>
        <v>0</v>
      </c>
      <c r="F21" s="15">
        <f>SUMIF(Asignaciones!$A$6:$A$105,"=4",Asignaciones!$N$6:$N$105)</f>
        <v>0</v>
      </c>
      <c r="G21" s="33">
        <f>SUMIF(Asignaciones!$A$6:$A$105,"=5",Asignaciones!$N$6:$N$105)</f>
        <v>0</v>
      </c>
      <c r="H21" s="100">
        <f>SUMIF(Asignaciones!$A$6:$A$105,"=6",Asignaciones!$N$6:$N$105)</f>
        <v>0</v>
      </c>
      <c r="I21" s="16">
        <f t="shared" si="2"/>
        <v>11917.560953000004</v>
      </c>
      <c r="J21" s="92">
        <v>11917.560953000004</v>
      </c>
      <c r="K21" s="17" t="e">
        <f t="shared" ref="K21:P23" si="10">C21/C$19</f>
        <v>#DIV/0!</v>
      </c>
      <c r="L21" s="18" t="e">
        <f t="shared" si="10"/>
        <v>#DIV/0!</v>
      </c>
      <c r="M21" s="18" t="e">
        <f t="shared" si="10"/>
        <v>#DIV/0!</v>
      </c>
      <c r="N21" s="18" t="e">
        <f t="shared" si="10"/>
        <v>#DIV/0!</v>
      </c>
      <c r="O21" s="18" t="e">
        <f t="shared" si="10"/>
        <v>#DIV/0!</v>
      </c>
      <c r="P21" s="97" t="e">
        <f t="shared" si="10"/>
        <v>#DIV/0!</v>
      </c>
      <c r="Q21" s="45">
        <f>I21/I$20</f>
        <v>0.1661539954764244</v>
      </c>
      <c r="R21" s="19">
        <f>J21/J$20</f>
        <v>0.1661539954764244</v>
      </c>
      <c r="T21" s="7"/>
    </row>
    <row r="22" spans="1:20" x14ac:dyDescent="0.25">
      <c r="A22" s="114"/>
      <c r="B22" s="63" t="s">
        <v>28</v>
      </c>
      <c r="C22" s="14">
        <f>SUMIF(Asignaciones!$A$6:$A$105,"=1",Asignaciones!$O$6:$O$105)</f>
        <v>0</v>
      </c>
      <c r="D22" s="15">
        <f>SUMIF(Asignaciones!$A$6:$A$105,"=2",Asignaciones!$O$6:$O$105)</f>
        <v>0</v>
      </c>
      <c r="E22" s="15">
        <f>SUMIF(Asignaciones!$A$6:$A$105,"=3",Asignaciones!$O$6:$O$105)</f>
        <v>0</v>
      </c>
      <c r="F22" s="15">
        <f>SUMIF(Asignaciones!$A$6:$A$105,"=4",Asignaciones!$O$6:$O$105)</f>
        <v>0</v>
      </c>
      <c r="G22" s="33">
        <f>SUMIF(Asignaciones!$A$6:$A$105,"=5",Asignaciones!$O$6:$O$105)</f>
        <v>0</v>
      </c>
      <c r="H22" s="100">
        <f>SUMIF(Asignaciones!$A$6:$A$105,"=6",Asignaciones!$O$6:$O$105)</f>
        <v>0</v>
      </c>
      <c r="I22" s="16">
        <f t="shared" si="2"/>
        <v>2854.8766099999998</v>
      </c>
      <c r="J22" s="92">
        <v>2854.8766099999998</v>
      </c>
      <c r="K22" s="17" t="e">
        <f t="shared" si="10"/>
        <v>#DIV/0!</v>
      </c>
      <c r="L22" s="18" t="e">
        <f t="shared" si="10"/>
        <v>#DIV/0!</v>
      </c>
      <c r="M22" s="18" t="e">
        <f t="shared" si="10"/>
        <v>#DIV/0!</v>
      </c>
      <c r="N22" s="18" t="e">
        <f t="shared" si="10"/>
        <v>#DIV/0!</v>
      </c>
      <c r="O22" s="18" t="e">
        <f t="shared" si="10"/>
        <v>#DIV/0!</v>
      </c>
      <c r="P22" s="97" t="e">
        <f t="shared" si="10"/>
        <v>#DIV/0!</v>
      </c>
      <c r="Q22" s="45">
        <f t="shared" ref="Q22:Q23" si="11">I22/I$20</f>
        <v>3.9802536543711318E-2</v>
      </c>
      <c r="R22" s="19">
        <f t="shared" ref="R22:R23" si="12">J22/J$20</f>
        <v>3.9802536543711318E-2</v>
      </c>
      <c r="T22" s="7"/>
    </row>
    <row r="23" spans="1:20" ht="13.8" thickBot="1" x14ac:dyDescent="0.3">
      <c r="A23" s="115"/>
      <c r="B23" s="65" t="s">
        <v>3</v>
      </c>
      <c r="C23" s="20">
        <f>SUMIF(Asignaciones!$A$6:$A$105,"=1",Asignaciones!$P$6:$P$105)</f>
        <v>0</v>
      </c>
      <c r="D23" s="21">
        <f>SUMIF(Asignaciones!$A$6:$A$105,"=2",Asignaciones!$P$6:$P$105)</f>
        <v>0</v>
      </c>
      <c r="E23" s="21">
        <f>SUMIF(Asignaciones!$A$6:$A$105,"=3",Asignaciones!$P$6:$P$105)</f>
        <v>0</v>
      </c>
      <c r="F23" s="21">
        <f>SUMIF(Asignaciones!$A$6:$A$105,"=4",Asignaciones!$P$6:$P$105)</f>
        <v>0</v>
      </c>
      <c r="G23" s="34">
        <f>SUMIF(Asignaciones!$A$6:$A$105,"=5",Asignaciones!$P$6:$P$105)</f>
        <v>0</v>
      </c>
      <c r="H23" s="101">
        <f>SUMIF(Asignaciones!$A$6:$A$105,"=6",Asignaciones!$P$6:$P$105)</f>
        <v>0</v>
      </c>
      <c r="I23" s="22">
        <f t="shared" si="2"/>
        <v>56953.559267999997</v>
      </c>
      <c r="J23" s="92">
        <v>56953.559267999997</v>
      </c>
      <c r="K23" s="23" t="e">
        <f t="shared" si="10"/>
        <v>#DIV/0!</v>
      </c>
      <c r="L23" s="24" t="e">
        <f t="shared" si="10"/>
        <v>#DIV/0!</v>
      </c>
      <c r="M23" s="24" t="e">
        <f t="shared" si="10"/>
        <v>#DIV/0!</v>
      </c>
      <c r="N23" s="24" t="e">
        <f t="shared" si="10"/>
        <v>#DIV/0!</v>
      </c>
      <c r="O23" s="24" t="e">
        <f t="shared" si="10"/>
        <v>#DIV/0!</v>
      </c>
      <c r="P23" s="97" t="e">
        <f t="shared" si="10"/>
        <v>#DIV/0!</v>
      </c>
      <c r="Q23" s="45">
        <f t="shared" si="11"/>
        <v>0.79404346797986436</v>
      </c>
      <c r="R23" s="25">
        <f t="shared" si="12"/>
        <v>0.79404346797986436</v>
      </c>
      <c r="T23" s="7"/>
    </row>
    <row r="24" spans="1:20" ht="13.2" customHeight="1" x14ac:dyDescent="0.25">
      <c r="A24" s="113" t="s">
        <v>51</v>
      </c>
      <c r="B24" s="61" t="s">
        <v>43</v>
      </c>
      <c r="C24" s="8">
        <f>SUMIF(Asignaciones!$A$6:$A$105,"=1",Asignaciones!$Q$6:$Q$105)</f>
        <v>0</v>
      </c>
      <c r="D24" s="9">
        <f>SUMIF(Asignaciones!$A$6:$A$105,"=2",Asignaciones!$Q$6:$Q$105)</f>
        <v>0</v>
      </c>
      <c r="E24" s="9">
        <f>SUMIF(Asignaciones!$A$6:$A$105,"=3",Asignaciones!$Q$6:$Q$105)</f>
        <v>0</v>
      </c>
      <c r="F24" s="9">
        <f>SUMIF(Asignaciones!$A$6:$A$105,"=4",Asignaciones!$Q$6:$Q$105)</f>
        <v>0</v>
      </c>
      <c r="G24" s="32">
        <f>SUMIF(Asignaciones!$A$6:$A$105,"=5",Asignaciones!$Q$6:$Q$105)</f>
        <v>0</v>
      </c>
      <c r="H24" s="99">
        <f>SUMIF(Asignaciones!$A$6:$A$105,"=6",Asignaciones!$Q$6:$Q$105)</f>
        <v>0</v>
      </c>
      <c r="I24" s="10">
        <f t="shared" si="2"/>
        <v>58469.768620999996</v>
      </c>
      <c r="J24" s="91">
        <v>58469.768620999996</v>
      </c>
      <c r="K24" s="11"/>
      <c r="L24" s="12"/>
      <c r="M24" s="12"/>
      <c r="N24" s="12"/>
      <c r="O24" s="12"/>
      <c r="P24" s="96"/>
      <c r="Q24" s="46"/>
      <c r="R24" s="26"/>
      <c r="T24" s="7"/>
    </row>
    <row r="25" spans="1:20" x14ac:dyDescent="0.25">
      <c r="A25" s="114"/>
      <c r="B25" s="63" t="s">
        <v>2</v>
      </c>
      <c r="C25" s="14">
        <f>SUMIF(Asignaciones!$A$6:$A$105,"=1",Asignaciones!$R$6:$R$105)</f>
        <v>0</v>
      </c>
      <c r="D25" s="15">
        <f>SUMIF(Asignaciones!$A$6:$A$105,"=2",Asignaciones!$R$6:$R$105)</f>
        <v>0</v>
      </c>
      <c r="E25" s="15">
        <f>SUMIF(Asignaciones!$A$6:$A$105,"=3",Asignaciones!$R$6:$R$105)</f>
        <v>0</v>
      </c>
      <c r="F25" s="15">
        <f>SUMIF(Asignaciones!$A$6:$A$105,"=4",Asignaciones!$R$6:$R$105)</f>
        <v>0</v>
      </c>
      <c r="G25" s="33">
        <f>SUMIF(Asignaciones!$A$6:$A$105,"=5",Asignaciones!$R$6:$R$105)</f>
        <v>0</v>
      </c>
      <c r="H25" s="100">
        <f>SUMIF(Asignaciones!$A$6:$A$105,"=6",Asignaciones!$R$6:$R$105)</f>
        <v>0</v>
      </c>
      <c r="I25" s="16">
        <f t="shared" si="2"/>
        <v>9125.1025059999974</v>
      </c>
      <c r="J25" s="89">
        <v>9125.1025059999974</v>
      </c>
      <c r="K25" s="17" t="e">
        <f t="shared" ref="K25:P27" si="13">C25/C$23</f>
        <v>#DIV/0!</v>
      </c>
      <c r="L25" s="18" t="e">
        <f t="shared" si="13"/>
        <v>#DIV/0!</v>
      </c>
      <c r="M25" s="18" t="e">
        <f t="shared" si="13"/>
        <v>#DIV/0!</v>
      </c>
      <c r="N25" s="18" t="e">
        <f t="shared" si="13"/>
        <v>#DIV/0!</v>
      </c>
      <c r="O25" s="18" t="e">
        <f t="shared" si="13"/>
        <v>#DIV/0!</v>
      </c>
      <c r="P25" s="97" t="e">
        <f t="shared" si="13"/>
        <v>#DIV/0!</v>
      </c>
      <c r="Q25" s="45">
        <f>I25/I$24</f>
        <v>0.15606530898298487</v>
      </c>
      <c r="R25" s="19">
        <f>J25/J$24</f>
        <v>0.15606530898298487</v>
      </c>
      <c r="T25" s="7"/>
    </row>
    <row r="26" spans="1:20" x14ac:dyDescent="0.25">
      <c r="A26" s="114"/>
      <c r="B26" s="63" t="s">
        <v>28</v>
      </c>
      <c r="C26" s="14">
        <f>SUMIF(Asignaciones!$A$6:$A$105,"=1",Asignaciones!$S$6:$S$105)</f>
        <v>0</v>
      </c>
      <c r="D26" s="15">
        <f>SUMIF(Asignaciones!$A$6:$A$105,"=2",Asignaciones!$S$6:$S$105)</f>
        <v>0</v>
      </c>
      <c r="E26" s="15">
        <f>SUMIF(Asignaciones!$A$6:$A$105,"=3",Asignaciones!$S$6:$S$105)</f>
        <v>0</v>
      </c>
      <c r="F26" s="15">
        <f>SUMIF(Asignaciones!$A$6:$A$105,"=4",Asignaciones!$S$6:$S$105)</f>
        <v>0</v>
      </c>
      <c r="G26" s="33">
        <f>SUMIF(Asignaciones!$A$6:$A$105,"=5",Asignaciones!$S$6:$S$105)</f>
        <v>0</v>
      </c>
      <c r="H26" s="100">
        <f>SUMIF(Asignaciones!$A$6:$A$105,"=6",Asignaciones!$S$6:$S$105)</f>
        <v>0</v>
      </c>
      <c r="I26" s="16">
        <f t="shared" si="2"/>
        <v>2136.4775179999997</v>
      </c>
      <c r="J26" s="89">
        <v>2136.4775179999997</v>
      </c>
      <c r="K26" s="17" t="e">
        <f t="shared" si="13"/>
        <v>#DIV/0!</v>
      </c>
      <c r="L26" s="18" t="e">
        <f t="shared" si="13"/>
        <v>#DIV/0!</v>
      </c>
      <c r="M26" s="18" t="e">
        <f t="shared" si="13"/>
        <v>#DIV/0!</v>
      </c>
      <c r="N26" s="18" t="e">
        <f t="shared" si="13"/>
        <v>#DIV/0!</v>
      </c>
      <c r="O26" s="18" t="e">
        <f t="shared" si="13"/>
        <v>#DIV/0!</v>
      </c>
      <c r="P26" s="97" t="e">
        <f t="shared" si="13"/>
        <v>#DIV/0!</v>
      </c>
      <c r="Q26" s="45">
        <f t="shared" ref="Q26:Q27" si="14">I26/I$24</f>
        <v>3.6539866128915424E-2</v>
      </c>
      <c r="R26" s="19">
        <f t="shared" ref="R26:R27" si="15">J26/J$24</f>
        <v>3.6539866128915424E-2</v>
      </c>
      <c r="T26" s="7"/>
    </row>
    <row r="27" spans="1:20" ht="13.8" thickBot="1" x14ac:dyDescent="0.3">
      <c r="A27" s="115"/>
      <c r="B27" s="65" t="s">
        <v>3</v>
      </c>
      <c r="C27" s="20">
        <f>SUMIF(Asignaciones!$A$6:$A$105,"=1",Asignaciones!$T$6:$T$105)</f>
        <v>0</v>
      </c>
      <c r="D27" s="21">
        <f>SUMIF(Asignaciones!$A$6:$A$105,"=2",Asignaciones!$T$6:$T$105)</f>
        <v>0</v>
      </c>
      <c r="E27" s="21">
        <f>SUMIF(Asignaciones!$A$6:$A$105,"=3",Asignaciones!$T$6:$T$105)</f>
        <v>0</v>
      </c>
      <c r="F27" s="21">
        <f>SUMIF(Asignaciones!$A$6:$A$105,"=4",Asignaciones!$T$6:$T$105)</f>
        <v>0</v>
      </c>
      <c r="G27" s="34">
        <f>SUMIF(Asignaciones!$A$6:$A$105,"=5",Asignaciones!$T$6:$T$105)</f>
        <v>0</v>
      </c>
      <c r="H27" s="101">
        <f>SUMIF(Asignaciones!$A$6:$A$105,"=6",Asignaciones!$T$6:$T$105)</f>
        <v>0</v>
      </c>
      <c r="I27" s="22">
        <f t="shared" si="2"/>
        <v>47208.188597000008</v>
      </c>
      <c r="J27" s="90">
        <v>47208.188597000008</v>
      </c>
      <c r="K27" s="23" t="e">
        <f t="shared" si="13"/>
        <v>#DIV/0!</v>
      </c>
      <c r="L27" s="24" t="e">
        <f t="shared" si="13"/>
        <v>#DIV/0!</v>
      </c>
      <c r="M27" s="24" t="e">
        <f t="shared" si="13"/>
        <v>#DIV/0!</v>
      </c>
      <c r="N27" s="24" t="e">
        <f t="shared" si="13"/>
        <v>#DIV/0!</v>
      </c>
      <c r="O27" s="24" t="e">
        <f t="shared" si="13"/>
        <v>#DIV/0!</v>
      </c>
      <c r="P27" s="98" t="e">
        <f t="shared" si="13"/>
        <v>#DIV/0!</v>
      </c>
      <c r="Q27" s="35">
        <f t="shared" si="14"/>
        <v>0.80739482488809988</v>
      </c>
      <c r="R27" s="25">
        <f t="shared" si="15"/>
        <v>0.80739482488809988</v>
      </c>
      <c r="T27" s="7"/>
    </row>
    <row r="28" spans="1:20" ht="15.6" x14ac:dyDescent="0.3">
      <c r="A28" s="2"/>
      <c r="B28" s="2"/>
      <c r="C28" s="2"/>
      <c r="D28" s="2"/>
      <c r="E28" s="2"/>
      <c r="F28" s="2"/>
      <c r="G28" s="2"/>
      <c r="H28" s="2"/>
      <c r="I28" s="93"/>
      <c r="J28" s="2"/>
      <c r="K28" s="2"/>
      <c r="L28" s="2"/>
    </row>
    <row r="29" spans="1:20" ht="15.6" x14ac:dyDescent="0.3">
      <c r="A29" s="1" t="s">
        <v>47</v>
      </c>
    </row>
    <row r="30" spans="1:20" x14ac:dyDescent="0.25">
      <c r="A30" s="112" t="s">
        <v>48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</row>
    <row r="31" spans="1:20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</row>
    <row r="32" spans="1:20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</row>
    <row r="33" spans="1:20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</row>
    <row r="34" spans="1:20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</row>
    <row r="35" spans="1:20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</row>
  </sheetData>
  <sheetProtection sheet="1" objects="1" scenarios="1" selectLockedCells="1"/>
  <protectedRanges>
    <protectedRange sqref="A5:B5" name="Range1_1"/>
    <protectedRange sqref="C7:F7 K7:M7" name="Range1_2"/>
  </protectedRanges>
  <mergeCells count="8">
    <mergeCell ref="A4:H5"/>
    <mergeCell ref="A30:T35"/>
    <mergeCell ref="A20:A23"/>
    <mergeCell ref="A24:A27"/>
    <mergeCell ref="A15:A19"/>
    <mergeCell ref="A9:A14"/>
    <mergeCell ref="K7:R7"/>
    <mergeCell ref="C7:J7"/>
  </mergeCells>
  <phoneticPr fontId="2" type="noConversion"/>
  <conditionalFormatting sqref="R10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Asignaciones</vt:lpstr>
      <vt:lpstr>Balanza de 6</vt:lpstr>
      <vt:lpstr>Pop_Units</vt:lpstr>
      <vt:lpstr>Asignaciones!Print_Area</vt:lpstr>
      <vt:lpstr>Asignaciones!Print_Titles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Kit de seis distritos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2018-09-21T01:38:44Z</dcterms:modified>
</cp:coreProperties>
</file>